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325" windowHeight="7560" tabRatio="862"/>
  </bookViews>
  <sheets>
    <sheet name="COMPARATIVE" sheetId="17" r:id="rId1"/>
    <sheet name="SOR RATE 2026-27" sheetId="18" r:id="rId2"/>
    <sheet name="A-1" sheetId="2" r:id="rId3"/>
    <sheet name="A-2 (A)" sheetId="1" r:id="rId4"/>
    <sheet name="A-2 (B)" sheetId="3" r:id="rId5"/>
    <sheet name="A-3" sheetId="4" r:id="rId6"/>
    <sheet name="A-3 (A)" sheetId="5" r:id="rId7"/>
    <sheet name="A-3 (B)" sheetId="6" r:id="rId8"/>
    <sheet name="A-4" sheetId="8" r:id="rId9"/>
    <sheet name="A-5" sheetId="9" r:id="rId10"/>
    <sheet name="A-6" sheetId="11" r:id="rId11"/>
    <sheet name="A-7" sheetId="12" r:id="rId12"/>
    <sheet name="A-8" sheetId="13" r:id="rId13"/>
    <sheet name="A-9" sheetId="10" r:id="rId14"/>
    <sheet name="A-10" sheetId="7" r:id="rId15"/>
    <sheet name="A-11" sheetId="14" r:id="rId16"/>
    <sheet name="A-12(A)" sheetId="20" r:id="rId17"/>
    <sheet name="A-12(B)" sheetId="21"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s>
  <definedNames>
    <definedName name="\B">[1]DLC!$GR$107</definedName>
    <definedName name="\C" localSheetId="1">#REF!</definedName>
    <definedName name="\C">#REF!</definedName>
    <definedName name="\f" localSheetId="1">#REF!</definedName>
    <definedName name="\f">#REF!</definedName>
    <definedName name="\H" localSheetId="1">'[2]STN WISE EMR'!#REF!</definedName>
    <definedName name="\H">'[2]STN WISE EMR'!#REF!</definedName>
    <definedName name="\L">[1]DLC!$HR$111</definedName>
    <definedName name="\P">[1]DLC!$HR$109</definedName>
    <definedName name="\Q">[1]DLC!$GS$323:$GS$335</definedName>
    <definedName name="\V" localSheetId="1">'[3]R.Hrs. Since Comm'!#REF!</definedName>
    <definedName name="\V">'[3]R.Hrs. Since Comm'!#REF!</definedName>
    <definedName name="\X" localSheetId="1">#REF!</definedName>
    <definedName name="\X">#REF!</definedName>
    <definedName name="\Z" localSheetId="1">#REF!</definedName>
    <definedName name="\Z">#REF!</definedName>
    <definedName name="____BSD1" localSheetId="1">#REF!</definedName>
    <definedName name="____BSD1">#REF!</definedName>
    <definedName name="____BSD2" localSheetId="1">#REF!</definedName>
    <definedName name="____BSD2">#REF!</definedName>
    <definedName name="____CZ1">[4]data!$F$721</definedName>
    <definedName name="____IED1" localSheetId="1">#REF!</definedName>
    <definedName name="____IED1">#REF!</definedName>
    <definedName name="____IED2" localSheetId="1">#REF!</definedName>
    <definedName name="____IED2">#REF!</definedName>
    <definedName name="____LD1">[1]DLC!$K$59:$AF$8180</definedName>
    <definedName name="____LD2">[1]DLC!$GR$56:$HT$8181</definedName>
    <definedName name="____LD3">[1]DLC!$HV$57:$IO$8181</definedName>
    <definedName name="____LD4">[1]DLC!$AH$32:$BE$8180</definedName>
    <definedName name="____LD5">[1]DLC!$GR$53:$HK$8180</definedName>
    <definedName name="____LD6">[1]DLC!$GR$69:$HL$8180</definedName>
    <definedName name="____LR1" localSheetId="1">#REF!</definedName>
    <definedName name="____LR1">#REF!</definedName>
    <definedName name="____LR2" localSheetId="1">#REF!</definedName>
    <definedName name="____LR2">#REF!</definedName>
    <definedName name="____SCH6" localSheetId="1">'[5]04REL'!#REF!</definedName>
    <definedName name="____SCH6">'[5]04REL'!#REF!</definedName>
    <definedName name="____SH1">'[6]Executive Summary -Thermal'!$A$4:$H$108</definedName>
    <definedName name="____SH10">'[6]Executive Summary -Thermal'!$A$4:$G$118</definedName>
    <definedName name="____SH11">'[6]Executive Summary -Thermal'!$A$4:$H$167</definedName>
    <definedName name="____SH2">'[6]Executive Summary -Thermal'!$A$4:$H$157</definedName>
    <definedName name="____SH3">'[6]Executive Summary -Thermal'!$A$4:$H$136</definedName>
    <definedName name="____SH4">'[6]Executive Summary -Thermal'!$A$4:$H$96</definedName>
    <definedName name="____SH5">'[6]Executive Summary -Thermal'!$A$4:$H$96</definedName>
    <definedName name="____SH6">'[6]Executive Summary -Thermal'!$A$4:$H$95</definedName>
    <definedName name="____SH7">'[6]Executive Summary -Thermal'!$A$4:$H$163</definedName>
    <definedName name="____SH8">'[6]Executive Summary -Thermal'!$A$4:$H$133</definedName>
    <definedName name="____SH9">'[6]Executive Summary -Thermal'!$A$4:$H$194</definedName>
    <definedName name="___BSD1" localSheetId="1">#REF!</definedName>
    <definedName name="___BSD1">#REF!</definedName>
    <definedName name="___BSD2" localSheetId="1">#REF!</definedName>
    <definedName name="___BSD2">#REF!</definedName>
    <definedName name="___CZ1">[4]data!$F$721</definedName>
    <definedName name="___IED1" localSheetId="1">#REF!</definedName>
    <definedName name="___IED1">#REF!</definedName>
    <definedName name="___IED2" localSheetId="1">#REF!</definedName>
    <definedName name="___IED2">#REF!</definedName>
    <definedName name="___LD1">[1]DLC!$K$59:$AF$8180</definedName>
    <definedName name="___LD2">[1]DLC!$GR$56:$HT$8181</definedName>
    <definedName name="___LD3">[1]DLC!$HV$57:$IO$8181</definedName>
    <definedName name="___LD4">[1]DLC!$AH$32:$BE$8180</definedName>
    <definedName name="___LD5">[1]DLC!$GR$53:$HK$8180</definedName>
    <definedName name="___LD6">[1]DLC!$GR$69:$HL$8180</definedName>
    <definedName name="___LR1" localSheetId="1">#REF!</definedName>
    <definedName name="___LR1">#REF!</definedName>
    <definedName name="___LR2" localSheetId="1">#REF!</definedName>
    <definedName name="___LR2">#REF!</definedName>
    <definedName name="___SCH6" localSheetId="1">'[5]04REL'!#REF!</definedName>
    <definedName name="___SCH6">'[5]04REL'!#REF!</definedName>
    <definedName name="___SH1">'[6]Executive Summary -Thermal'!$A$4:$H$108</definedName>
    <definedName name="___SH10">'[6]Executive Summary -Thermal'!$A$4:$G$118</definedName>
    <definedName name="___SH11">'[6]Executive Summary -Thermal'!$A$4:$H$167</definedName>
    <definedName name="___SH2">'[6]Executive Summary -Thermal'!$A$4:$H$157</definedName>
    <definedName name="___SH3">'[6]Executive Summary -Thermal'!$A$4:$H$136</definedName>
    <definedName name="___SH4">'[6]Executive Summary -Thermal'!$A$4:$H$96</definedName>
    <definedName name="___SH5">'[6]Executive Summary -Thermal'!$A$4:$H$96</definedName>
    <definedName name="___SH6">'[6]Executive Summary -Thermal'!$A$4:$H$95</definedName>
    <definedName name="___SH7">'[6]Executive Summary -Thermal'!$A$4:$H$163</definedName>
    <definedName name="___SH8">'[6]Executive Summary -Thermal'!$A$4:$H$133</definedName>
    <definedName name="___SH9">'[6]Executive Summary -Thermal'!$A$4:$H$194</definedName>
    <definedName name="__123Graph_A" localSheetId="1" hidden="1">#REF!</definedName>
    <definedName name="__123Graph_A" hidden="1">#REF!</definedName>
    <definedName name="__123Graph_B" localSheetId="1" hidden="1">#REF!</definedName>
    <definedName name="__123Graph_B" hidden="1">#REF!</definedName>
    <definedName name="__123Graph_BCURRENT" localSheetId="1" hidden="1">'[7]BREAKUP OF OIL'!#REF!</definedName>
    <definedName name="__123Graph_BCURRENT" hidden="1">'[7]BREAKUP OF OIL'!#REF!</definedName>
    <definedName name="__123Graph_C" localSheetId="1" hidden="1">#REF!</definedName>
    <definedName name="__123Graph_C" hidden="1">#REF!</definedName>
    <definedName name="__123Graph_D" localSheetId="1" hidden="1">#REF!</definedName>
    <definedName name="__123Graph_D" hidden="1">#REF!</definedName>
    <definedName name="__123Graph_DCURRENT" localSheetId="1" hidden="1">'[7]BREAKUP OF OIL'!#REF!</definedName>
    <definedName name="__123Graph_DCURRENT" hidden="1">'[7]BREAKUP OF OIL'!#REF!</definedName>
    <definedName name="__123Graph_E" localSheetId="1" hidden="1">#REF!</definedName>
    <definedName name="__123Graph_E" hidden="1">#REF!</definedName>
    <definedName name="__123Graph_F" localSheetId="1" hidden="1">#REF!</definedName>
    <definedName name="__123Graph_F" hidden="1">#REF!</definedName>
    <definedName name="__123Graph_X" localSheetId="1" hidden="1">#REF!</definedName>
    <definedName name="__123Graph_X" hidden="1">#REF!</definedName>
    <definedName name="__123Graph_XCURRENT" localSheetId="1" hidden="1">'[7]BREAKUP OF OIL'!#REF!</definedName>
    <definedName name="__123Graph_XCURRENT" hidden="1">'[7]BREAKUP OF OIL'!#REF!</definedName>
    <definedName name="__BSD1" localSheetId="1">#REF!</definedName>
    <definedName name="__BSD1">#REF!</definedName>
    <definedName name="__BSD2" localSheetId="1">#REF!</definedName>
    <definedName name="__BSD2">#REF!</definedName>
    <definedName name="__CZ1">[4]data!$F$721</definedName>
    <definedName name="__IED1" localSheetId="1">#REF!</definedName>
    <definedName name="__IED1">#REF!</definedName>
    <definedName name="__IED2" localSheetId="1">#REF!</definedName>
    <definedName name="__IED2">#REF!</definedName>
    <definedName name="__LD1">[1]DLC!$K$59:$AF$8180</definedName>
    <definedName name="__LD2">[1]DLC!$GR$56:$HT$8181</definedName>
    <definedName name="__LD3">[1]DLC!$HV$57:$IO$8181</definedName>
    <definedName name="__LD4">[1]DLC!$AH$32:$BE$8180</definedName>
    <definedName name="__LD5">[1]DLC!$GR$53:$HK$8180</definedName>
    <definedName name="__LD6">[1]DLC!$GR$69:$HL$8180</definedName>
    <definedName name="__LR1" localSheetId="1">#REF!</definedName>
    <definedName name="__LR1">#REF!</definedName>
    <definedName name="__LR2" localSheetId="1">#REF!</definedName>
    <definedName name="__LR2">#REF!</definedName>
    <definedName name="__SCH6" localSheetId="1">'[5]04REL'!#REF!</definedName>
    <definedName name="__SCH6">'[5]04REL'!#REF!</definedName>
    <definedName name="__SH1">'[6]Executive Summary -Thermal'!$A$4:$H$108</definedName>
    <definedName name="__SH10">'[6]Executive Summary -Thermal'!$A$4:$G$118</definedName>
    <definedName name="__SH11">'[6]Executive Summary -Thermal'!$A$4:$H$167</definedName>
    <definedName name="__SH2">'[6]Executive Summary -Thermal'!$A$4:$H$157</definedName>
    <definedName name="__SH3">'[6]Executive Summary -Thermal'!$A$4:$H$136</definedName>
    <definedName name="__SH4">'[6]Executive Summary -Thermal'!$A$4:$H$96</definedName>
    <definedName name="__SH5">'[6]Executive Summary -Thermal'!$A$4:$H$96</definedName>
    <definedName name="__SH6">'[6]Executive Summary -Thermal'!$A$4:$H$95</definedName>
    <definedName name="__SH7">'[6]Executive Summary -Thermal'!$A$4:$H$163</definedName>
    <definedName name="__SH8">'[6]Executive Summary -Thermal'!$A$4:$H$133</definedName>
    <definedName name="__SH9">'[6]Executive Summary -Thermal'!$A$4:$H$194</definedName>
    <definedName name="_8485G">'[6]Stationwise Thermal &amp; Hydel Gen'!$GR$4:$HK$9</definedName>
    <definedName name="_BSD1" localSheetId="1">#REF!</definedName>
    <definedName name="_BSD1">#REF!</definedName>
    <definedName name="_BSD2" localSheetId="1">#REF!</definedName>
    <definedName name="_BSD2">#REF!</definedName>
    <definedName name="_CZ1" localSheetId="1">[8]data!$F$721</definedName>
    <definedName name="_CZ1">[9]data!$F$721</definedName>
    <definedName name="_xlnm._FilterDatabase" localSheetId="1" hidden="1">'SOR RATE 2026-27'!$A$3:$BB$836</definedName>
    <definedName name="_xlnm._FilterDatabase" hidden="1">[10]Dom!$E$9:$S$13</definedName>
    <definedName name="_IED1" localSheetId="1">#REF!</definedName>
    <definedName name="_IED1">#REF!</definedName>
    <definedName name="_IED2" localSheetId="1">#REF!</definedName>
    <definedName name="_IED2">#REF!</definedName>
    <definedName name="_LD1">[1]DLC!$K$59:$AF$8180</definedName>
    <definedName name="_LD2">[1]DLC!$GR$56:$HT$8181</definedName>
    <definedName name="_LD3">[1]DLC!$HV$57:$IO$8181</definedName>
    <definedName name="_LD4">[1]DLC!$AH$32:$BE$8180</definedName>
    <definedName name="_LD5">[1]DLC!$GR$53:$HK$8180</definedName>
    <definedName name="_LD6">[1]DLC!$GR$69:$HL$8180</definedName>
    <definedName name="_LR1" localSheetId="1">#REF!</definedName>
    <definedName name="_LR1">#REF!</definedName>
    <definedName name="_LR2" localSheetId="1">#REF!</definedName>
    <definedName name="_LR2">#REF!</definedName>
    <definedName name="_Order1" hidden="1">255</definedName>
    <definedName name="_Order2" hidden="1">0</definedName>
    <definedName name="_SCH6" localSheetId="1">'[11]04REL'!#REF!</definedName>
    <definedName name="_SCH6">'[11]04REL'!#REF!</definedName>
    <definedName name="_SH1">'[6]Executive Summary -Thermal'!$A$4:$H$108</definedName>
    <definedName name="_SH10">'[6]Executive Summary -Thermal'!$A$4:$G$118</definedName>
    <definedName name="_SH11">'[6]Executive Summary -Thermal'!$A$4:$H$167</definedName>
    <definedName name="_SH2">'[6]Executive Summary -Thermal'!$A$4:$H$157</definedName>
    <definedName name="_SH3">'[6]Executive Summary -Thermal'!$A$4:$H$136</definedName>
    <definedName name="_SH4">'[6]Executive Summary -Thermal'!$A$4:$H$96</definedName>
    <definedName name="_SH5">'[6]Executive Summary -Thermal'!$A$4:$H$96</definedName>
    <definedName name="_SH6">'[6]Executive Summary -Thermal'!$A$4:$H$95</definedName>
    <definedName name="_SH7">'[6]Executive Summary -Thermal'!$A$4:$H$163</definedName>
    <definedName name="_SH8">'[6]Executive Summary -Thermal'!$A$4:$H$133</definedName>
    <definedName name="_SH9">'[6]Executive Summary -Thermal'!$A$4:$H$194</definedName>
    <definedName name="A" localSheetId="1">#REF!</definedName>
    <definedName name="A">#REF!</definedName>
    <definedName name="AA" localSheetId="1">#REF!</definedName>
    <definedName name="AA">#REF!</definedName>
    <definedName name="ab" localSheetId="1" hidden="1">{#N/A,#N/A,FALSE,"2000-01 Form 1.3a";#N/A,#N/A,FALSE,"H1 2001-02 Form 1.3a";#N/A,#N/A,FALSE,"H2 2001-02 Form 1.3a";#N/A,#N/A,FALSE,"2001-02 Form 1.3a";#N/A,#N/A,FALSE,"2002-03 Form 1.3a"}</definedName>
    <definedName name="ab" hidden="1">{#N/A,#N/A,FALSE,"2000-01 Form 1.3a";#N/A,#N/A,FALSE,"H1 2001-02 Form 1.3a";#N/A,#N/A,FALSE,"H2 2001-02 Form 1.3a";#N/A,#N/A,FALSE,"2001-02 Form 1.3a";#N/A,#N/A,FALSE,"2002-03 Form 1.3a"}</definedName>
    <definedName name="ADL.63">[12]Addl.40!$A$38:$I$284</definedName>
    <definedName name="agri" localSheetId="1">#REF!</definedName>
    <definedName name="agri">#REF!</definedName>
    <definedName name="annex" localSheetId="1" hidden="1">{#N/A,#N/A,FALSE,"1.1";#N/A,#N/A,FALSE,"1.1a";#N/A,#N/A,FALSE,"1.1b";#N/A,#N/A,FALSE,"1.1c";#N/A,#N/A,FALSE,"1.1e";#N/A,#N/A,FALSE,"1.1f";#N/A,#N/A,FALSE,"1.1g";#N/A,#N/A,FALSE,"1.1h_D";#N/A,#N/A,FALSE,"1.1h_T";#N/A,#N/A,FALSE,"1.2";#N/A,#N/A,FALSE,"1.3b";#N/A,#N/A,FALSE,"1.3";#N/A,#N/A,FALSE,"1.4";#N/A,#N/A,FALSE,"1.5";#N/A,#N/A,FALSE,"1.6";#N/A,#N/A,FALSE,"SOD";#N/A,#N/A,FALSE,"CF"}</definedName>
    <definedName name="annex" hidden="1">{#N/A,#N/A,FALSE,"1.1";#N/A,#N/A,FALSE,"1.1a";#N/A,#N/A,FALSE,"1.1b";#N/A,#N/A,FALSE,"1.1c";#N/A,#N/A,FALSE,"1.1e";#N/A,#N/A,FALSE,"1.1f";#N/A,#N/A,FALSE,"1.1g";#N/A,#N/A,FALSE,"1.1h_D";#N/A,#N/A,FALSE,"1.1h_T";#N/A,#N/A,FALSE,"1.2";#N/A,#N/A,FALSE,"1.3b";#N/A,#N/A,FALSE,"1.3";#N/A,#N/A,FALSE,"1.4";#N/A,#N/A,FALSE,"1.5";#N/A,#N/A,FALSE,"1.6";#N/A,#N/A,FALSE,"SOD";#N/A,#N/A,FALSE,"CF"}</definedName>
    <definedName name="AS">'[6]Executive Summary -Thermal'!$I$4:$AY$144</definedName>
    <definedName name="ASSUMPTIONS" localSheetId="1">#REF!</definedName>
    <definedName name="ASSUMPTIONS">#REF!</definedName>
    <definedName name="AUX">'[6]Executive Summary -Thermal'!$A$4:$H$95</definedName>
    <definedName name="b" localSheetId="1" hidden="1">{#N/A,#N/A,FALSE,"1.1";#N/A,#N/A,FALSE,"1.1a";#N/A,#N/A,FALSE,"1.1b";#N/A,#N/A,FALSE,"1.1c";#N/A,#N/A,FALSE,"1.1e";#N/A,#N/A,FALSE,"1.1f";#N/A,#N/A,FALSE,"1.1g";#N/A,#N/A,FALSE,"1.1h_D";#N/A,#N/A,FALSE,"1.1h_T";#N/A,#N/A,FALSE,"1.2";#N/A,#N/A,FALSE,"1.3b";#N/A,#N/A,FALSE,"1.3";#N/A,#N/A,FALSE,"1.4";#N/A,#N/A,FALSE,"1.5";#N/A,#N/A,FALSE,"1.6";#N/A,#N/A,FALSE,"SOD";#N/A,#N/A,FALSE,"CF"}</definedName>
    <definedName name="b" hidden="1">{#N/A,#N/A,FALSE,"1.1";#N/A,#N/A,FALSE,"1.1a";#N/A,#N/A,FALSE,"1.1b";#N/A,#N/A,FALSE,"1.1c";#N/A,#N/A,FALSE,"1.1e";#N/A,#N/A,FALSE,"1.1f";#N/A,#N/A,FALSE,"1.1g";#N/A,#N/A,FALSE,"1.1h_D";#N/A,#N/A,FALSE,"1.1h_T";#N/A,#N/A,FALSE,"1.2";#N/A,#N/A,FALSE,"1.3b";#N/A,#N/A,FALSE,"1.3";#N/A,#N/A,FALSE,"1.4";#N/A,#N/A,FALSE,"1.5";#N/A,#N/A,FALSE,"1.6";#N/A,#N/A,FALSE,"SOD";#N/A,#N/A,FALSE,"CF"}</definedName>
    <definedName name="ba" localSheetId="1">'[13]STN WISE EMR'!#REF!</definedName>
    <definedName name="ba">'[13]STN WISE EMR'!#REF!</definedName>
    <definedName name="barwala" localSheetId="1">'[13]STN WISE EMR'!#REF!</definedName>
    <definedName name="barwala">'[13]STN WISE EMR'!#REF!</definedName>
    <definedName name="Barwani">'[14]Format-A (B)'!$C$41</definedName>
    <definedName name="Barwani_Division">[14]Sheet1!$C$102</definedName>
    <definedName name="Barwanicircle">'[14]Format-A'!$C$41</definedName>
    <definedName name="BarwaniDHQ">'[14]Format-A (HQ)'!$C$41</definedName>
    <definedName name="BH" localSheetId="1">'[2]STN WISE EMR'!#REF!</definedName>
    <definedName name="BH">'[2]STN WISE EMR'!#REF!</definedName>
    <definedName name="BRH" localSheetId="1">'[2]STN WISE EMR'!#REF!</definedName>
    <definedName name="BRH">'[2]STN WISE EMR'!#REF!</definedName>
    <definedName name="BUS" localSheetId="1">#REF!</definedName>
    <definedName name="BUS">#REF!</definedName>
    <definedName name="Cap_add_and_loss_assumptions" localSheetId="1">#REF!</definedName>
    <definedName name="Cap_add_and_loss_assumptions">#REF!</definedName>
    <definedName name="cc" localSheetId="1" hidden="1">{#N/A,#N/A,FALSE,"1.1";#N/A,#N/A,FALSE,"1.1a";#N/A,#N/A,FALSE,"1.1b";#N/A,#N/A,FALSE,"1.1c";#N/A,#N/A,FALSE,"1.1e";#N/A,#N/A,FALSE,"1.1f";#N/A,#N/A,FALSE,"1.1g";#N/A,#N/A,FALSE,"1.1h_D";#N/A,#N/A,FALSE,"1.1h_T";#N/A,#N/A,FALSE,"1.2";#N/A,#N/A,FALSE,"1.3b";#N/A,#N/A,FALSE,"1.3";#N/A,#N/A,FALSE,"1.4";#N/A,#N/A,FALSE,"1.5";#N/A,#N/A,FALSE,"1.6";#N/A,#N/A,FALSE,"SOD";#N/A,#N/A,FALSE,"CF"}</definedName>
    <definedName name="cc" hidden="1">{#N/A,#N/A,FALSE,"1.1";#N/A,#N/A,FALSE,"1.1a";#N/A,#N/A,FALSE,"1.1b";#N/A,#N/A,FALSE,"1.1c";#N/A,#N/A,FALSE,"1.1e";#N/A,#N/A,FALSE,"1.1f";#N/A,#N/A,FALSE,"1.1g";#N/A,#N/A,FALSE,"1.1h_D";#N/A,#N/A,FALSE,"1.1h_T";#N/A,#N/A,FALSE,"1.2";#N/A,#N/A,FALSE,"1.3b";#N/A,#N/A,FALSE,"1.3";#N/A,#N/A,FALSE,"1.4";#N/A,#N/A,FALSE,"1.5";#N/A,#N/A,FALSE,"1.6";#N/A,#N/A,FALSE,"SOD";#N/A,#N/A,FALSE,"CF"}</definedName>
    <definedName name="CDGD" localSheetId="1">'[15]C.S.GENERATION'!#REF!</definedName>
    <definedName name="CDGD">'[15]C.S.GENERATION'!#REF!</definedName>
    <definedName name="Census_of_India_2001" localSheetId="1">#REF!</definedName>
    <definedName name="Census_of_India_2001">#REF!</definedName>
    <definedName name="COAL">'[6]Executive Summary -Thermal'!$A$4:$H$96</definedName>
    <definedName name="Consumers" localSheetId="1">#REF!</definedName>
    <definedName name="Consumers">#REF!</definedName>
    <definedName name="CR">[1]DLC!$GS$40:$HM$87</definedName>
    <definedName name="_xlnm.Criteria">[1]DLC!$GS$304:$HF$305</definedName>
    <definedName name="CSMPD" localSheetId="1">'[15]C.S.GENERATION'!#REF!</definedName>
    <definedName name="CSMPD">'[15]C.S.GENERATION'!#REF!</definedName>
    <definedName name="D">#N/A</definedName>
    <definedName name="D_T">'[16]Discom Details'!$F$721</definedName>
    <definedName name="DateTimeStamp" localSheetId="1">#REF!</definedName>
    <definedName name="DateTimeStamp">#REF!</definedName>
    <definedName name="Demographic_data" localSheetId="1">#REF!</definedName>
    <definedName name="Demographic_data">#REF!</definedName>
    <definedName name="Difference">'[14]Sheet2 (2)'!$R$8:$R$12</definedName>
    <definedName name="Discom1F1" localSheetId="1">#REF!</definedName>
    <definedName name="Discom1F1">#REF!</definedName>
    <definedName name="Discom1F2" localSheetId="1">#REF!</definedName>
    <definedName name="Discom1F2">#REF!</definedName>
    <definedName name="Discom1F3" localSheetId="1">#REF!</definedName>
    <definedName name="Discom1F3">#REF!</definedName>
    <definedName name="Discom1F4" localSheetId="1">#REF!</definedName>
    <definedName name="Discom1F4">#REF!</definedName>
    <definedName name="Discom1F6" localSheetId="1">#REF!</definedName>
    <definedName name="Discom1F6">#REF!</definedName>
    <definedName name="Discom2F1" localSheetId="1">#REF!</definedName>
    <definedName name="Discom2F1">#REF!</definedName>
    <definedName name="Discom2F2" localSheetId="1">#REF!</definedName>
    <definedName name="Discom2F2">#REF!</definedName>
    <definedName name="Discom2F3" localSheetId="1">#REF!</definedName>
    <definedName name="Discom2F3">#REF!</definedName>
    <definedName name="Discom2F4" localSheetId="1">#REF!</definedName>
    <definedName name="Discom2F4">#REF!</definedName>
    <definedName name="Discom2F6" localSheetId="1">#REF!</definedName>
    <definedName name="Discom2F6">#REF!</definedName>
    <definedName name="dom" localSheetId="1">#REF!</definedName>
    <definedName name="dom">#REF!</definedName>
    <definedName name="dpc">'[17]dpc cost'!$D$1</definedName>
    <definedName name="DSAD" localSheetId="1" hidden="1">{#N/A,#N/A,FALSE,"2002-03 Form 1.3a";#N/A,#N/A,FALSE,"2003-04 Form 1.3a";#N/A,#N/A,FALSE,"Avai- CY";#N/A,#N/A,FALSE,"Avai- EY";#N/A,#N/A,FALSE,"Demand vs Availability"}</definedName>
    <definedName name="DSAD" hidden="1">{#N/A,#N/A,FALSE,"2002-03 Form 1.3a";#N/A,#N/A,FALSE,"2003-04 Form 1.3a";#N/A,#N/A,FALSE,"Avai- CY";#N/A,#N/A,FALSE,"Avai- EY";#N/A,#N/A,FALSE,"Demand vs Availability"}</definedName>
    <definedName name="E_315MVA_Addl_Page1" localSheetId="1">#REF!</definedName>
    <definedName name="E_315MVA_Addl_Page1">#REF!</definedName>
    <definedName name="E_315MVA_Addl_Page2" localSheetId="1">#REF!</definedName>
    <definedName name="E_315MVA_Addl_Page2">#REF!</definedName>
    <definedName name="ED" localSheetId="1">#REF!</definedName>
    <definedName name="ED">#REF!</definedName>
    <definedName name="EHV" localSheetId="1">#REF!</definedName>
    <definedName name="EHV">#REF!</definedName>
    <definedName name="Energy_sales" localSheetId="1">#REF!</definedName>
    <definedName name="Energy_sales">#REF!</definedName>
    <definedName name="Error_Types" localSheetId="1">#REF!</definedName>
    <definedName name="Error_Types">#REF!</definedName>
    <definedName name="_xlnm.Extract">[1]DLC!$GS$307:$HF$322</definedName>
    <definedName name="Fuel_Exp_CY" localSheetId="1">#REF!</definedName>
    <definedName name="Fuel_Exp_CY">#REF!</definedName>
    <definedName name="Fuel_Exp_EY" localSheetId="1">#REF!</definedName>
    <definedName name="Fuel_Exp_EY">#REF!</definedName>
    <definedName name="Fuel_Exp_PY" localSheetId="1">#REF!</definedName>
    <definedName name="Fuel_Exp_PY">#REF!</definedName>
    <definedName name="GENPUF">'[6]Executive Summary -Thermal'!$A$4:$H$161</definedName>
    <definedName name="GH" localSheetId="1">'[2]STN WISE EMR'!#REF!</definedName>
    <definedName name="GH">'[2]STN WISE EMR'!#REF!</definedName>
    <definedName name="HFOHSD">'[6]Executive Summary -Thermal'!$A$4:$H$96</definedName>
    <definedName name="Horizontal_Not_Selected" localSheetId="1">#REF!</definedName>
    <definedName name="Horizontal_Not_Selected">#REF!</definedName>
    <definedName name="HT">[14]Sheet1!$D$90</definedName>
    <definedName name="if" localSheetId="1">'[18]annexture-g1'!#REF!</definedName>
    <definedName name="if">'[18]annexture-g1'!#REF!</definedName>
    <definedName name="IN">[1]DLC!$GS$2:$HF$22</definedName>
    <definedName name="Input">[14]Sheet1!$D$35</definedName>
    <definedName name="Intt_Charge_cY" localSheetId="1">#REF!,#REF!</definedName>
    <definedName name="Intt_Charge_cY">#REF!,#REF!</definedName>
    <definedName name="Intt_Charge_cy_1">'[19]A 3.7'!$H$35,'[19]A 3.7'!$H$44</definedName>
    <definedName name="Intt_Charge_eY" localSheetId="1">#REF!,#REF!</definedName>
    <definedName name="Intt_Charge_eY">#REF!,#REF!</definedName>
    <definedName name="Intt_Charge_ey_1">'[19]A 3.7'!$I$35,'[19]A 3.7'!$I$44</definedName>
    <definedName name="Intt_Charge_PY" localSheetId="1">#REF!,#REF!</definedName>
    <definedName name="Intt_Charge_PY">#REF!,#REF!</definedName>
    <definedName name="Intt_Charge_py_1">'[19]A 3.7'!$G$35,'[19]A 3.7'!$G$44</definedName>
    <definedName name="Investment_Plan" localSheetId="1">#REF!,#REF!</definedName>
    <definedName name="Investment_Plan">#REF!,#REF!</definedName>
    <definedName name="JV10Group_944" localSheetId="1">#REF!</definedName>
    <definedName name="JV10Group_944">#REF!</definedName>
    <definedName name="JV14Group_944" localSheetId="1">#REF!</definedName>
    <definedName name="JV14Group_944">#REF!</definedName>
    <definedName name="K2000_">#N/A</definedName>
    <definedName name="KEII">'[6]Executive Summary -Thermal'!$H$4:$I$31</definedName>
    <definedName name="KEIIU">'[6]Executive Summary -Thermal'!$A$4:$F$31</definedName>
    <definedName name="L1M10" localSheetId="1">#REF!</definedName>
    <definedName name="L1M10">#REF!</definedName>
    <definedName name="L1M2" localSheetId="1">#REF!</definedName>
    <definedName name="L1M2">#REF!</definedName>
    <definedName name="L1M22" localSheetId="1">#REF!</definedName>
    <definedName name="L1M22">#REF!</definedName>
    <definedName name="L1M23" localSheetId="1">#REF!</definedName>
    <definedName name="L1M23">#REF!</definedName>
    <definedName name="L1M24" localSheetId="1">#REF!</definedName>
    <definedName name="L1M24">#REF!</definedName>
    <definedName name="L1M30" localSheetId="1">#REF!</definedName>
    <definedName name="L1M30">#REF!</definedName>
    <definedName name="L1M31" localSheetId="1">#REF!</definedName>
    <definedName name="L1M31">#REF!</definedName>
    <definedName name="L1M32" localSheetId="1">#REF!</definedName>
    <definedName name="L1M32">#REF!</definedName>
    <definedName name="L1M33" localSheetId="1">#REF!</definedName>
    <definedName name="L1M33">#REF!</definedName>
    <definedName name="L1M34" localSheetId="1">#REF!</definedName>
    <definedName name="L1M34">#REF!</definedName>
    <definedName name="L1M37" localSheetId="1">#REF!</definedName>
    <definedName name="L1M37">#REF!</definedName>
    <definedName name="L1M38" localSheetId="1">#REF!</definedName>
    <definedName name="L1M38">#REF!</definedName>
    <definedName name="L1M6" localSheetId="1">#REF!</definedName>
    <definedName name="L1M6">#REF!</definedName>
    <definedName name="L1M8" localSheetId="1">#REF!</definedName>
    <definedName name="L1M8">#REF!</definedName>
    <definedName name="L1M9" localSheetId="1">#REF!</definedName>
    <definedName name="L1M9">#REF!</definedName>
    <definedName name="LEVEL" localSheetId="1">#REF!</definedName>
    <definedName name="LEVEL">#REF!</definedName>
    <definedName name="Live_Integrity" localSheetId="1">[20]Inputs!#REF!</definedName>
    <definedName name="Live_Integrity">[20]Inputs!#REF!</definedName>
    <definedName name="ltind" localSheetId="1">#REF!</definedName>
    <definedName name="ltind">#REF!</definedName>
    <definedName name="Master_Integrity" localSheetId="1">[20]Inputs!#REF!</definedName>
    <definedName name="Master_Integrity">[20]Inputs!#REF!</definedName>
    <definedName name="Master_Signals" localSheetId="1">[20]Inputs!#REF!</definedName>
    <definedName name="Master_Signals">[20]Inputs!#REF!</definedName>
    <definedName name="MEPE">'[6]Executive Summary -Thermal'!$I$4:$EG$36</definedName>
    <definedName name="mill" localSheetId="1">#REF!</definedName>
    <definedName name="mill">#REF!</definedName>
    <definedName name="MOD">'[6]Executive Summary -Thermal'!$A$162:$H$257</definedName>
    <definedName name="MTPI" localSheetId="1">#REF!</definedName>
    <definedName name="MTPI">#REF!</definedName>
    <definedName name="Name_Company">[20]Inputs!$E$140</definedName>
    <definedName name="Name_Model">[20]Inputs!$E$141</definedName>
    <definedName name="Name_Project">[20]Inputs!$E$142</definedName>
    <definedName name="NameBaseCase" localSheetId="1">#REF!</definedName>
    <definedName name="NameBaseCase">#REF!</definedName>
    <definedName name="NonDom" localSheetId="1">#REF!</definedName>
    <definedName name="NonDom">#REF!</definedName>
    <definedName name="Pati" localSheetId="1">#REF!</definedName>
    <definedName name="Pati">#REF!</definedName>
    <definedName name="Pop_Ratio" localSheetId="1">#REF!</definedName>
    <definedName name="Pop_Ratio">#REF!</definedName>
    <definedName name="_xlnm.Print_Area" localSheetId="10">'A-6'!$B$5</definedName>
    <definedName name="_xlnm.Print_Titles" localSheetId="2">'A-1'!$5:$7</definedName>
    <definedName name="_xlnm.Print_Titles" localSheetId="14">'A-10'!$7:$9</definedName>
    <definedName name="_xlnm.Print_Titles" localSheetId="10">'A-6'!$7:$9</definedName>
    <definedName name="_xlnm.Print_Titles" localSheetId="0">COMPARATIVE!$3:$6</definedName>
    <definedName name="_xlnm.Print_Titles">'[21]Ag LF'!$A$1:$B$65536,'[21]Ag LF'!$A$1:$IV$4</definedName>
    <definedName name="PTPI" localSheetId="1">#REF!</definedName>
    <definedName name="PTPI">#REF!</definedName>
    <definedName name="Pumps_and_Meterisation" localSheetId="1">#REF!</definedName>
    <definedName name="Pumps_and_Meterisation">#REF!</definedName>
    <definedName name="q">'[22]A 3.7'!$I$35,'[22]A 3.7'!$I$44</definedName>
    <definedName name="R_">#N/A</definedName>
    <definedName name="R_15_00_01" localSheetId="1">#REF!</definedName>
    <definedName name="R_15_00_01">#REF!</definedName>
    <definedName name="RH" localSheetId="1">'[2]STN WISE EMR'!#REF!</definedName>
    <definedName name="RH">'[2]STN WISE EMR'!#REF!</definedName>
    <definedName name="SA" localSheetId="1"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A"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cenario" localSheetId="1">#REF!</definedName>
    <definedName name="Scenario">#REF!</definedName>
    <definedName name="Scenario_Name" localSheetId="1">#REF!</definedName>
    <definedName name="Scenario_Name">#REF!</definedName>
    <definedName name="Scheme" localSheetId="1">#REF!,#REF!</definedName>
    <definedName name="Scheme">#REF!,#REF!</definedName>
    <definedName name="Select_Horizontal" localSheetId="1">#REF!</definedName>
    <definedName name="Select_Horizontal">#REF!</definedName>
    <definedName name="Select_Vertical" localSheetId="1">#REF!</definedName>
    <definedName name="Select_Vertical">#REF!</definedName>
    <definedName name="Sendhwa">'[14]Format-A (S)'!$C$41</definedName>
    <definedName name="Sendhwa_Division.">[14]Sheet1!$C$103</definedName>
    <definedName name="sfdadsfasdf" localSheetId="1" hidden="1">{#N/A,#N/A,FALSE,"1.1";#N/A,#N/A,FALSE,"1.1a";#N/A,#N/A,FALSE,"1.1b";#N/A,#N/A,FALSE,"1.1c";#N/A,#N/A,FALSE,"1.1e";#N/A,#N/A,FALSE,"1.1f";#N/A,#N/A,FALSE,"1.1g";#N/A,#N/A,FALSE,"1.1h_D";#N/A,#N/A,FALSE,"1.1h_T";#N/A,#N/A,FALSE,"1.2";#N/A,#N/A,FALSE,"1.3b";#N/A,#N/A,FALSE,"1.3";#N/A,#N/A,FALSE,"1.4";#N/A,#N/A,FALSE,"1.5";#N/A,#N/A,FALSE,"1.6";#N/A,#N/A,FALSE,"SOD";#N/A,#N/A,FALSE,"CF"}</definedName>
    <definedName name="sfdadsfasdf" hidden="1">{#N/A,#N/A,FALSE,"1.1";#N/A,#N/A,FALSE,"1.1a";#N/A,#N/A,FALSE,"1.1b";#N/A,#N/A,FALSE,"1.1c";#N/A,#N/A,FALSE,"1.1e";#N/A,#N/A,FALSE,"1.1f";#N/A,#N/A,FALSE,"1.1g";#N/A,#N/A,FALSE,"1.1h_D";#N/A,#N/A,FALSE,"1.1h_T";#N/A,#N/A,FALSE,"1.2";#N/A,#N/A,FALSE,"1.3b";#N/A,#N/A,FALSE,"1.3";#N/A,#N/A,FALSE,"1.4";#N/A,#N/A,FALSE,"1.5";#N/A,#N/A,FALSE,"1.6";#N/A,#N/A,FALSE,"SOD";#N/A,#N/A,FALSE,"CF"}</definedName>
    <definedName name="Sharif">[14]Sheet1!$D$104</definedName>
    <definedName name="shft1">[17]SUMMERY!$P$1</definedName>
    <definedName name="shftI">[23]SUMMERY!$P$1</definedName>
    <definedName name="Specific_Consumption" localSheetId="1">#REF!</definedName>
    <definedName name="Specific_Consumption">#REF!</definedName>
    <definedName name="STPI" localSheetId="1">#REF!</definedName>
    <definedName name="STPI">#REF!</definedName>
    <definedName name="Styles" localSheetId="1">#REF!</definedName>
    <definedName name="Styles">#REF!</definedName>
    <definedName name="Sup" localSheetId="1">#REF!</definedName>
    <definedName name="Sup">#REF!</definedName>
    <definedName name="Supp" localSheetId="1">#REF!</definedName>
    <definedName name="Supp">#REF!</definedName>
    <definedName name="T_T">'[16]Discom Details'!$F$720</definedName>
    <definedName name="thou" localSheetId="1">#REF!</definedName>
    <definedName name="thou">#REF!</definedName>
    <definedName name="THPROG" localSheetId="1">'[2]STN WISE EMR'!#REF!</definedName>
    <definedName name="THPROG">'[2]STN WISE EMR'!#REF!</definedName>
    <definedName name="TN" localSheetId="1">'[2]STN WISE EMR'!#REF!</definedName>
    <definedName name="TN">'[2]STN WISE EMR'!#REF!</definedName>
    <definedName name="TVA">'[6]Executive Summary -Thermal'!$A$4:$H$126</definedName>
    <definedName name="u" localSheetId="1" hidden="1">{#N/A,#N/A,FALSE,"1.1";#N/A,#N/A,FALSE,"1.1a";#N/A,#N/A,FALSE,"1.1b";#N/A,#N/A,FALSE,"1.1c";#N/A,#N/A,FALSE,"1.1e";#N/A,#N/A,FALSE,"1.1f";#N/A,#N/A,FALSE,"1.1g";#N/A,#N/A,FALSE,"1.1h_D";#N/A,#N/A,FALSE,"1.1h_T";#N/A,#N/A,FALSE,"1.2";#N/A,#N/A,FALSE,"1.3b";#N/A,#N/A,FALSE,"1.3";#N/A,#N/A,FALSE,"1.4";#N/A,#N/A,FALSE,"1.5";#N/A,#N/A,FALSE,"1.6";#N/A,#N/A,FALSE,"SOD";#N/A,#N/A,FALSE,"CF"}</definedName>
    <definedName name="u" hidden="1">{#N/A,#N/A,FALSE,"1.1";#N/A,#N/A,FALSE,"1.1a";#N/A,#N/A,FALSE,"1.1b";#N/A,#N/A,FALSE,"1.1c";#N/A,#N/A,FALSE,"1.1e";#N/A,#N/A,FALSE,"1.1f";#N/A,#N/A,FALSE,"1.1g";#N/A,#N/A,FALSE,"1.1h_D";#N/A,#N/A,FALSE,"1.1h_T";#N/A,#N/A,FALSE,"1.2";#N/A,#N/A,FALSE,"1.3b";#N/A,#N/A,FALSE,"1.3";#N/A,#N/A,FALSE,"1.4";#N/A,#N/A,FALSE,"1.5";#N/A,#N/A,FALSE,"1.6";#N/A,#N/A,FALSE,"SOD";#N/A,#N/A,FALSE,"CF"}</definedName>
    <definedName name="UG" localSheetId="1">#REF!</definedName>
    <definedName name="UG">#REF!</definedName>
    <definedName name="uj" localSheetId="1">#REF!,#REF!</definedName>
    <definedName name="uj">#REF!,#REF!</definedName>
    <definedName name="un">'[24]A 3.7'!$I$35,'[24]A 3.7'!$I$44</definedName>
    <definedName name="Unrestricted_Specific_Consumption" localSheetId="1">#REF!</definedName>
    <definedName name="Unrestricted_Specific_Consumption">#REF!</definedName>
    <definedName name="Vertical_Not_Selected" localSheetId="1">#REF!</definedName>
    <definedName name="Vertical_Not_Selected">#REF!</definedName>
    <definedName name="WIP_944" localSheetId="1">#REF!</definedName>
    <definedName name="WIP_944">#REF!</definedName>
    <definedName name="WIPComments" localSheetId="1">#REF!</definedName>
    <definedName name="WIPComments">#REF!</definedName>
    <definedName name="WIPMacroStart" localSheetId="1">#REF!</definedName>
    <definedName name="WIPMacroStart">#REF!</definedName>
    <definedName name="wrn.ARR._.Forms." localSheetId="1" hidden="1">{#N/A,#N/A,FALSE,"1.1";#N/A,#N/A,FALSE,"1.1a";#N/A,#N/A,FALSE,"1.1b";#N/A,#N/A,FALSE,"1.1c";#N/A,#N/A,FALSE,"1.1e";#N/A,#N/A,FALSE,"1.1f";#N/A,#N/A,FALSE,"1.1g";#N/A,#N/A,FALSE,"1.1h_D";#N/A,#N/A,FALSE,"1.1h_T";#N/A,#N/A,FALSE,"1.2";#N/A,#N/A,FALSE,"1.3b";#N/A,#N/A,FALSE,"1.3";#N/A,#N/A,FALSE,"1.4";#N/A,#N/A,FALSE,"1.5";#N/A,#N/A,FALSE,"1.6";#N/A,#N/A,FALSE,"SOD";#N/A,#N/A,FALSE,"CF"}</definedName>
    <definedName name="wrn.ARR._.Forms." hidden="1">{#N/A,#N/A,FALSE,"1.1";#N/A,#N/A,FALSE,"1.1a";#N/A,#N/A,FALSE,"1.1b";#N/A,#N/A,FALSE,"1.1c";#N/A,#N/A,FALSE,"1.1e";#N/A,#N/A,FALSE,"1.1f";#N/A,#N/A,FALSE,"1.1g";#N/A,#N/A,FALSE,"1.1h_D";#N/A,#N/A,FALSE,"1.1h_T";#N/A,#N/A,FALSE,"1.2";#N/A,#N/A,FALSE,"1.3b";#N/A,#N/A,FALSE,"1.3";#N/A,#N/A,FALSE,"1.4";#N/A,#N/A,FALSE,"1.5";#N/A,#N/A,FALSE,"1.6";#N/A,#N/A,FALSE,"SOD";#N/A,#N/A,FALSE,"CF"}</definedName>
    <definedName name="wrn.ARR._.Output." localSheetId="1" hidden="1">{#N/A,#N/A,FALSE,"2000-01 Form 1.3a";#N/A,#N/A,FALSE,"H1 2001-02 Form 1.3a";#N/A,#N/A,FALSE,"H2 2001-02 Form 1.3a";#N/A,#N/A,FALSE,"2001-02 Form 1.3a";#N/A,#N/A,FALSE,"2002-03 Form 1.3a"}</definedName>
    <definedName name="wrn.ARR._.Output." hidden="1">{#N/A,#N/A,FALSE,"2000-01 Form 1.3a";#N/A,#N/A,FALSE,"H1 2001-02 Form 1.3a";#N/A,#N/A,FALSE,"H2 2001-02 Form 1.3a";#N/A,#N/A,FALSE,"2001-02 Form 1.3a";#N/A,#N/A,FALSE,"2002-03 Form 1.3a"}</definedName>
    <definedName name="wrn.Consolidated._.report._.on._.all._.companies." localSheetId="1"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Consolidated._.report._.on._.all._.companies."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Output._.forms." localSheetId="1"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_.forms."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Forms." localSheetId="1"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OutputForms."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PP." localSheetId="1" hidden="1">{#N/A,#N/A,FALSE,"2002-03 Form 1.3a";#N/A,#N/A,FALSE,"2003-04 Form 1.3a";#N/A,#N/A,FALSE,"Avai- CY";#N/A,#N/A,FALSE,"Avai- EY";#N/A,#N/A,FALSE,"Demand vs Availability"}</definedName>
    <definedName name="wrn.PP." hidden="1">{#N/A,#N/A,FALSE,"2002-03 Form 1.3a";#N/A,#N/A,FALSE,"2003-04 Form 1.3a";#N/A,#N/A,FALSE,"Avai- CY";#N/A,#N/A,FALSE,"Avai- EY";#N/A,#N/A,FALSE,"Demand vs Availability"}</definedName>
    <definedName name="wrn.Reports._.of._.NPDCL." localSheetId="1"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wrn.Reports._.of._.NPDCL."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X1_" localSheetId="1">#REF!</definedName>
    <definedName name="X1_">#REF!</definedName>
    <definedName name="Y122_">[1]DLC!$HR$109</definedName>
    <definedName name="YEAR" localSheetId="1">#REF!</definedName>
    <definedName name="YEAR">#REF!</definedName>
    <definedName name="YEARLY">[6]TWELVE!$A$3:$Q$445</definedName>
    <definedName name="YTPI" localSheetId="1">#REF!</definedName>
    <definedName name="YTPI">#REF!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2" i="5" l="1"/>
  <c r="F32" i="5"/>
  <c r="I54" i="20" l="1"/>
  <c r="G54" i="20"/>
  <c r="I53" i="20"/>
  <c r="G53" i="20"/>
  <c r="I50" i="20"/>
  <c r="G50" i="20"/>
  <c r="G19" i="20"/>
  <c r="G16" i="20"/>
  <c r="I11" i="20"/>
  <c r="G9" i="20"/>
  <c r="H29" i="14"/>
  <c r="G29" i="14"/>
  <c r="G38" i="7"/>
  <c r="G37" i="7"/>
  <c r="G36" i="7"/>
  <c r="H33" i="10"/>
  <c r="G33" i="10"/>
  <c r="H32" i="10"/>
  <c r="G32" i="10"/>
  <c r="G42" i="13"/>
  <c r="G57" i="8" l="1"/>
  <c r="G56" i="8"/>
  <c r="G55" i="8"/>
  <c r="G54" i="8"/>
  <c r="G53" i="8"/>
  <c r="F14" i="8"/>
  <c r="G28" i="6"/>
  <c r="G27" i="6"/>
  <c r="G25" i="6"/>
  <c r="G49" i="4" l="1"/>
  <c r="G50" i="4" s="1"/>
  <c r="G51" i="4" s="1"/>
  <c r="M62" i="4"/>
  <c r="J62" i="4"/>
  <c r="M61" i="4"/>
  <c r="J61" i="4"/>
  <c r="M51" i="4"/>
  <c r="J51" i="4"/>
  <c r="M50" i="4"/>
  <c r="J50" i="4"/>
  <c r="M49" i="3"/>
  <c r="M48" i="3"/>
  <c r="J49" i="3"/>
  <c r="J48" i="3"/>
  <c r="G49" i="3"/>
  <c r="G48" i="3"/>
  <c r="G36" i="3"/>
  <c r="G48" i="2"/>
  <c r="J35" i="2"/>
  <c r="G35" i="2"/>
  <c r="G45" i="2" s="1"/>
  <c r="H67" i="17" l="1"/>
  <c r="H68" i="17"/>
  <c r="H71" i="17"/>
  <c r="H72" i="17"/>
  <c r="G51" i="21" l="1"/>
  <c r="E47" i="21"/>
  <c r="E46" i="21"/>
  <c r="E46" i="20"/>
  <c r="E45" i="20"/>
  <c r="E32" i="14"/>
  <c r="H30" i="14"/>
  <c r="G30" i="14"/>
  <c r="G31" i="14" s="1"/>
  <c r="E40" i="7"/>
  <c r="E39" i="7"/>
  <c r="J37" i="7"/>
  <c r="J36" i="7"/>
  <c r="I37" i="7"/>
  <c r="I36" i="7"/>
  <c r="H37" i="7"/>
  <c r="H36" i="7"/>
  <c r="E39" i="10"/>
  <c r="E38" i="10"/>
  <c r="F46" i="13"/>
  <c r="I45" i="13" l="1"/>
  <c r="F45" i="13"/>
  <c r="G43" i="13"/>
  <c r="J42" i="13"/>
  <c r="G43" i="12"/>
  <c r="H39" i="12"/>
  <c r="G39" i="12"/>
  <c r="G38" i="12"/>
  <c r="E37" i="12"/>
  <c r="E36" i="12"/>
  <c r="H32" i="12"/>
  <c r="G32" i="12"/>
  <c r="H31" i="12"/>
  <c r="G31" i="12"/>
  <c r="H30" i="12"/>
  <c r="G30" i="12"/>
  <c r="H46" i="11"/>
  <c r="G46" i="11"/>
  <c r="E36" i="11"/>
  <c r="E34" i="11"/>
  <c r="E29" i="11"/>
  <c r="G13" i="11"/>
  <c r="G39" i="9"/>
  <c r="F39" i="9"/>
  <c r="G38" i="9"/>
  <c r="G37" i="9"/>
  <c r="G36" i="9"/>
  <c r="F48" i="8"/>
  <c r="G45" i="8"/>
  <c r="G34" i="8"/>
  <c r="G33" i="8"/>
  <c r="G32" i="8"/>
  <c r="G30" i="8"/>
  <c r="G28" i="8"/>
  <c r="G27" i="8"/>
  <c r="G26" i="8"/>
  <c r="G23" i="8"/>
  <c r="G22" i="8"/>
  <c r="G18" i="8"/>
  <c r="G17" i="8"/>
  <c r="G16" i="8"/>
  <c r="F16" i="8"/>
  <c r="G15" i="8"/>
  <c r="G14" i="8"/>
  <c r="G9" i="8"/>
  <c r="F30" i="6"/>
  <c r="G29" i="6"/>
  <c r="G27" i="5"/>
  <c r="F23" i="5" l="1"/>
  <c r="J58" i="4"/>
  <c r="G56" i="4"/>
  <c r="G57" i="4" s="1"/>
  <c r="L53" i="4"/>
  <c r="F53" i="4"/>
  <c r="L52" i="4"/>
  <c r="I52" i="4"/>
  <c r="F52" i="4"/>
  <c r="M49" i="4"/>
  <c r="J49" i="4"/>
  <c r="J46" i="3"/>
  <c r="M45" i="3"/>
  <c r="J45" i="3"/>
  <c r="M44" i="3"/>
  <c r="J44" i="3"/>
  <c r="M43" i="3"/>
  <c r="J43" i="3"/>
  <c r="L40" i="3"/>
  <c r="F40" i="3"/>
  <c r="L39" i="3"/>
  <c r="I39" i="3"/>
  <c r="F39" i="3"/>
  <c r="H47" i="1" l="1"/>
  <c r="G47" i="1"/>
  <c r="H46" i="1"/>
  <c r="G46" i="1"/>
  <c r="H43" i="1"/>
  <c r="G43" i="1"/>
  <c r="H38" i="1"/>
  <c r="G37" i="1"/>
  <c r="H36" i="1"/>
  <c r="G36" i="1"/>
  <c r="H35" i="1"/>
  <c r="G35" i="1"/>
  <c r="H34" i="1"/>
  <c r="G34" i="1"/>
  <c r="L50" i="2"/>
  <c r="I50" i="2"/>
  <c r="G46" i="2"/>
  <c r="G47" i="2" s="1"/>
  <c r="M45" i="2"/>
  <c r="J45" i="2"/>
  <c r="M35" i="2"/>
  <c r="E38" i="1" l="1"/>
  <c r="E37" i="1"/>
  <c r="L48" i="2"/>
  <c r="F50" i="2"/>
  <c r="F48" i="2"/>
  <c r="M46" i="2"/>
  <c r="M47" i="2" s="1"/>
  <c r="J46" i="2"/>
  <c r="J47" i="2" s="1"/>
  <c r="F11" i="3" l="1"/>
  <c r="F11" i="2" l="1"/>
  <c r="F8" i="2"/>
  <c r="J40" i="7" l="1"/>
  <c r="I40" i="7"/>
  <c r="H40" i="7"/>
  <c r="G40" i="7"/>
  <c r="J39" i="7"/>
  <c r="I39" i="7"/>
  <c r="H39" i="7"/>
  <c r="G39" i="7"/>
  <c r="H36" i="11" l="1"/>
  <c r="G36" i="11"/>
  <c r="H34" i="11"/>
  <c r="G34" i="11"/>
  <c r="E12" i="11"/>
  <c r="H12" i="11" s="1"/>
  <c r="E11" i="11"/>
  <c r="H11" i="11" s="1"/>
  <c r="E12" i="7" l="1"/>
  <c r="I12" i="7" l="1"/>
  <c r="J12" i="7"/>
  <c r="G18" i="11"/>
  <c r="E10" i="11"/>
  <c r="G10" i="11" s="1"/>
  <c r="H60" i="17" l="1"/>
  <c r="H59" i="17"/>
  <c r="E26" i="7" l="1"/>
  <c r="H26" i="7" l="1"/>
  <c r="G26" i="7"/>
  <c r="J26" i="7"/>
  <c r="I26" i="7"/>
  <c r="J23" i="7"/>
  <c r="I23" i="7"/>
  <c r="J21" i="7"/>
  <c r="I21" i="7"/>
  <c r="E13" i="7" l="1"/>
  <c r="I13" i="7" l="1"/>
  <c r="J13" i="7"/>
  <c r="I46" i="21"/>
  <c r="G47" i="21"/>
  <c r="E36" i="21"/>
  <c r="G36" i="21" s="1"/>
  <c r="E31" i="21"/>
  <c r="G31" i="21" s="1"/>
  <c r="E28" i="21"/>
  <c r="E27" i="21"/>
  <c r="E26" i="21"/>
  <c r="G26" i="21" s="1"/>
  <c r="E23" i="21"/>
  <c r="G23" i="21" s="1"/>
  <c r="E11" i="21"/>
  <c r="I11" i="21" s="1"/>
  <c r="E10" i="21"/>
  <c r="G10" i="21" s="1"/>
  <c r="E9" i="21"/>
  <c r="I9" i="21" s="1"/>
  <c r="E12" i="21"/>
  <c r="G12" i="21" s="1"/>
  <c r="E13" i="21"/>
  <c r="I13" i="21" s="1"/>
  <c r="E14" i="21"/>
  <c r="G14" i="21" s="1"/>
  <c r="E15" i="21"/>
  <c r="I15" i="21" s="1"/>
  <c r="E16" i="21"/>
  <c r="G16" i="21" s="1"/>
  <c r="E17" i="21"/>
  <c r="G17" i="21" s="1"/>
  <c r="E18" i="21"/>
  <c r="G18" i="21" s="1"/>
  <c r="E19" i="21"/>
  <c r="G19" i="21" s="1"/>
  <c r="E20" i="21"/>
  <c r="G20" i="21" s="1"/>
  <c r="E21" i="21"/>
  <c r="G21" i="21" s="1"/>
  <c r="E22" i="21"/>
  <c r="G22" i="21" s="1"/>
  <c r="E24" i="21"/>
  <c r="G24" i="21" s="1"/>
  <c r="E25" i="21"/>
  <c r="I25" i="21" s="1"/>
  <c r="E29" i="21"/>
  <c r="E30" i="21"/>
  <c r="G30" i="21" s="1"/>
  <c r="E32" i="21"/>
  <c r="G32" i="21" s="1"/>
  <c r="E33" i="21"/>
  <c r="E34" i="21"/>
  <c r="G34" i="21" s="1"/>
  <c r="E35" i="21"/>
  <c r="G35" i="21" s="1"/>
  <c r="E37" i="21"/>
  <c r="G37" i="21" s="1"/>
  <c r="E38" i="21"/>
  <c r="E40" i="21"/>
  <c r="G40" i="21" s="1"/>
  <c r="E41" i="21"/>
  <c r="G41" i="21" s="1"/>
  <c r="G46" i="21" l="1"/>
  <c r="G9" i="21"/>
  <c r="I47" i="21"/>
  <c r="G25" i="21"/>
  <c r="E31" i="20" l="1"/>
  <c r="H18" i="14" l="1"/>
  <c r="G18" i="14"/>
  <c r="E10" i="14" l="1"/>
  <c r="G10" i="14" s="1"/>
  <c r="G20" i="11" l="1"/>
  <c r="G30" i="6" l="1"/>
  <c r="F18" i="6"/>
  <c r="G18" i="6" s="1"/>
  <c r="G23" i="5" l="1"/>
  <c r="G53" i="4"/>
  <c r="M52" i="4"/>
  <c r="J52" i="4"/>
  <c r="G52" i="4"/>
  <c r="M39" i="3"/>
  <c r="J39" i="3"/>
  <c r="G39" i="3"/>
  <c r="E20" i="7" l="1"/>
  <c r="E19" i="7"/>
  <c r="G19" i="7" l="1"/>
  <c r="J19" i="7"/>
  <c r="I19" i="7"/>
  <c r="H19" i="7"/>
  <c r="G20" i="7"/>
  <c r="I20" i="7"/>
  <c r="H20" i="7"/>
  <c r="J20" i="7"/>
  <c r="H39" i="10"/>
  <c r="G39" i="10"/>
  <c r="H38" i="10"/>
  <c r="G38" i="10"/>
  <c r="H37" i="12"/>
  <c r="G37" i="12"/>
  <c r="H36" i="12"/>
  <c r="G36" i="12"/>
  <c r="G33" i="12"/>
  <c r="E17" i="11" l="1"/>
  <c r="G17" i="11" s="1"/>
  <c r="E16" i="11"/>
  <c r="H16" i="11" s="1"/>
  <c r="H17" i="11" l="1"/>
  <c r="G16" i="11"/>
  <c r="F7" i="5" l="1"/>
  <c r="I41" i="21" l="1"/>
  <c r="H38" i="21"/>
  <c r="F38" i="21"/>
  <c r="G38" i="21" s="1"/>
  <c r="I36" i="21"/>
  <c r="I35" i="21"/>
  <c r="I34" i="21"/>
  <c r="H33" i="21"/>
  <c r="I33" i="21" s="1"/>
  <c r="F33" i="21"/>
  <c r="G33" i="21" s="1"/>
  <c r="I31" i="21"/>
  <c r="I30" i="21"/>
  <c r="I29" i="21"/>
  <c r="G28" i="21"/>
  <c r="I27" i="21"/>
  <c r="I26" i="21"/>
  <c r="I22" i="21"/>
  <c r="I21" i="21"/>
  <c r="I19" i="21"/>
  <c r="I18" i="21"/>
  <c r="I17" i="21"/>
  <c r="I28" i="21" l="1"/>
  <c r="I24" i="21"/>
  <c r="G27" i="21"/>
  <c r="I37" i="21"/>
  <c r="I40" i="21"/>
  <c r="I16" i="21"/>
  <c r="I23" i="21"/>
  <c r="I32" i="21"/>
  <c r="I20" i="21"/>
  <c r="I38" i="21"/>
  <c r="G29" i="21"/>
  <c r="G42" i="21" l="1"/>
  <c r="G43" i="21" s="1"/>
  <c r="I42" i="21"/>
  <c r="I43" i="21" s="1"/>
  <c r="I44" i="21" l="1"/>
  <c r="I49" i="21"/>
  <c r="G44" i="21"/>
  <c r="G49" i="21"/>
  <c r="E35" i="20"/>
  <c r="E27" i="20"/>
  <c r="E26" i="20"/>
  <c r="E23" i="20"/>
  <c r="E19" i="20"/>
  <c r="E11" i="20"/>
  <c r="E10" i="20"/>
  <c r="G10" i="20" s="1"/>
  <c r="E9" i="20"/>
  <c r="E12" i="20"/>
  <c r="G12" i="20" s="1"/>
  <c r="E13" i="20"/>
  <c r="I13" i="20" s="1"/>
  <c r="E14" i="20"/>
  <c r="G14" i="20" s="1"/>
  <c r="E15" i="20"/>
  <c r="I15" i="20" s="1"/>
  <c r="E16" i="20"/>
  <c r="E17" i="20"/>
  <c r="E18" i="20"/>
  <c r="E20" i="20"/>
  <c r="E21" i="20"/>
  <c r="E22" i="20"/>
  <c r="E24" i="20"/>
  <c r="E25" i="20"/>
  <c r="E28" i="20"/>
  <c r="I28" i="20" s="1"/>
  <c r="E29" i="20"/>
  <c r="G29" i="20" s="1"/>
  <c r="E30" i="20"/>
  <c r="I30" i="20" s="1"/>
  <c r="G31" i="20"/>
  <c r="E32" i="20"/>
  <c r="I32" i="20" s="1"/>
  <c r="E33" i="20"/>
  <c r="E34" i="20"/>
  <c r="E36" i="20"/>
  <c r="I36" i="20" s="1"/>
  <c r="E37" i="20"/>
  <c r="E39" i="20"/>
  <c r="I39" i="20" s="1"/>
  <c r="E40" i="20"/>
  <c r="I40" i="20" s="1"/>
  <c r="H37" i="20"/>
  <c r="F37" i="20"/>
  <c r="I45" i="20" l="1"/>
  <c r="G45" i="20"/>
  <c r="G46" i="20"/>
  <c r="I46" i="20"/>
  <c r="I50" i="21"/>
  <c r="I51" i="21" s="1"/>
  <c r="G50" i="21"/>
  <c r="I17" i="20"/>
  <c r="G17" i="20"/>
  <c r="I21" i="20"/>
  <c r="G21" i="20"/>
  <c r="I16" i="20"/>
  <c r="I19" i="20"/>
  <c r="I35" i="20"/>
  <c r="G35" i="20"/>
  <c r="I22" i="20"/>
  <c r="G22" i="20"/>
  <c r="I25" i="20"/>
  <c r="G25" i="20"/>
  <c r="I20" i="20"/>
  <c r="G20" i="20"/>
  <c r="I9" i="20"/>
  <c r="I23" i="20"/>
  <c r="G23" i="20"/>
  <c r="I33" i="20"/>
  <c r="G33" i="20"/>
  <c r="G27" i="20"/>
  <c r="I27" i="20"/>
  <c r="I34" i="20"/>
  <c r="G34" i="20"/>
  <c r="I24" i="20"/>
  <c r="G24" i="20"/>
  <c r="I18" i="20"/>
  <c r="G18" i="20"/>
  <c r="I26" i="20"/>
  <c r="G26" i="20"/>
  <c r="I31" i="20"/>
  <c r="G37" i="20"/>
  <c r="I29" i="20"/>
  <c r="I37" i="20"/>
  <c r="G40" i="20"/>
  <c r="G30" i="20"/>
  <c r="G39" i="20"/>
  <c r="G36" i="20"/>
  <c r="G28" i="20"/>
  <c r="G32" i="20"/>
  <c r="G53" i="21" l="1"/>
  <c r="G52" i="21"/>
  <c r="G41" i="20"/>
  <c r="G42" i="20" s="1"/>
  <c r="I53" i="21"/>
  <c r="I52" i="21"/>
  <c r="I41" i="20"/>
  <c r="I54" i="21" l="1"/>
  <c r="I55" i="21" s="1"/>
  <c r="G54" i="21"/>
  <c r="G55" i="21" s="1"/>
  <c r="I42" i="20"/>
  <c r="I43" i="20"/>
  <c r="G48" i="20"/>
  <c r="G43" i="20"/>
  <c r="G32" i="14"/>
  <c r="H32" i="14"/>
  <c r="H35" i="10"/>
  <c r="G35" i="10"/>
  <c r="E18" i="10"/>
  <c r="G45" i="13"/>
  <c r="J45" i="13"/>
  <c r="E28" i="13"/>
  <c r="I11" i="13"/>
  <c r="J11" i="13" s="1"/>
  <c r="H33" i="12"/>
  <c r="G49" i="20" l="1"/>
  <c r="G51" i="20" s="1"/>
  <c r="I48" i="20"/>
  <c r="I49" i="20" s="1"/>
  <c r="H18" i="10"/>
  <c r="G18" i="10"/>
  <c r="G48" i="8"/>
  <c r="F33" i="8"/>
  <c r="G52" i="20" l="1"/>
  <c r="I52" i="20"/>
  <c r="L28" i="3"/>
  <c r="M28" i="3" s="1"/>
  <c r="F18" i="3"/>
  <c r="G18" i="3" s="1"/>
  <c r="I18" i="3"/>
  <c r="J18" i="3" s="1"/>
  <c r="L18" i="3"/>
  <c r="M18" i="3" s="1"/>
  <c r="I51" i="20" l="1"/>
  <c r="L10" i="3"/>
  <c r="M10" i="3" s="1"/>
  <c r="I14" i="2" l="1"/>
  <c r="J14" i="2" s="1"/>
  <c r="I9" i="2"/>
  <c r="J9" i="2" s="1"/>
  <c r="E22" i="14" l="1"/>
  <c r="E17" i="14"/>
  <c r="E11" i="14"/>
  <c r="H11" i="14" s="1"/>
  <c r="E12" i="14"/>
  <c r="G12" i="14" s="1"/>
  <c r="E13" i="14"/>
  <c r="H13" i="14" s="1"/>
  <c r="E14" i="14"/>
  <c r="G14" i="14" s="1"/>
  <c r="E15" i="14"/>
  <c r="H15" i="14" s="1"/>
  <c r="E16" i="14"/>
  <c r="E19" i="14"/>
  <c r="E20" i="14"/>
  <c r="E21" i="14"/>
  <c r="E23" i="14"/>
  <c r="E24" i="14"/>
  <c r="E25" i="14"/>
  <c r="E27" i="14"/>
  <c r="G27" i="14" s="1"/>
  <c r="E28" i="7"/>
  <c r="E22" i="7"/>
  <c r="E15" i="7"/>
  <c r="E14" i="7"/>
  <c r="E16" i="7"/>
  <c r="E17" i="7"/>
  <c r="E18" i="7"/>
  <c r="E24" i="7"/>
  <c r="E25" i="7"/>
  <c r="E27" i="7"/>
  <c r="E29" i="7"/>
  <c r="E30" i="7"/>
  <c r="E31" i="7"/>
  <c r="E32" i="7"/>
  <c r="E33" i="7"/>
  <c r="E34" i="7"/>
  <c r="E11" i="7"/>
  <c r="E24" i="10"/>
  <c r="E20" i="10"/>
  <c r="E10" i="10"/>
  <c r="E11" i="10"/>
  <c r="G11" i="10" s="1"/>
  <c r="E12" i="10"/>
  <c r="H12" i="10" s="1"/>
  <c r="E13" i="10"/>
  <c r="E14" i="10"/>
  <c r="E15" i="10"/>
  <c r="E16" i="10"/>
  <c r="E17" i="10"/>
  <c r="E19" i="10"/>
  <c r="E21" i="10"/>
  <c r="E22" i="10"/>
  <c r="E23" i="10"/>
  <c r="E25" i="10"/>
  <c r="E26" i="10"/>
  <c r="E27" i="10"/>
  <c r="E28" i="10"/>
  <c r="E29" i="10"/>
  <c r="E30" i="10"/>
  <c r="G30" i="10" s="1"/>
  <c r="E31" i="10"/>
  <c r="I38" i="13"/>
  <c r="J38" i="13" s="1"/>
  <c r="I26" i="13"/>
  <c r="J26" i="13" s="1"/>
  <c r="I20" i="13"/>
  <c r="J20" i="13" s="1"/>
  <c r="I10" i="13"/>
  <c r="I12" i="13"/>
  <c r="J12" i="13" s="1"/>
  <c r="I13" i="13"/>
  <c r="I14" i="13"/>
  <c r="I16" i="13"/>
  <c r="I17" i="13"/>
  <c r="I19" i="13"/>
  <c r="I21" i="13"/>
  <c r="J21" i="13" s="1"/>
  <c r="I22" i="13"/>
  <c r="I23" i="13"/>
  <c r="J23" i="13" s="1"/>
  <c r="I24" i="13"/>
  <c r="J24" i="13" s="1"/>
  <c r="I25" i="13"/>
  <c r="J25" i="13" s="1"/>
  <c r="I27" i="13"/>
  <c r="J27" i="13" s="1"/>
  <c r="I29" i="13"/>
  <c r="I30" i="13"/>
  <c r="I31" i="13"/>
  <c r="I33" i="13"/>
  <c r="I34" i="13"/>
  <c r="J34" i="13" s="1"/>
  <c r="I35" i="13"/>
  <c r="J35" i="13" s="1"/>
  <c r="I36" i="13"/>
  <c r="J36" i="13" s="1"/>
  <c r="I39" i="13"/>
  <c r="J39" i="13" s="1"/>
  <c r="I40" i="13"/>
  <c r="J40" i="13" s="1"/>
  <c r="I41" i="13"/>
  <c r="J41" i="13" s="1"/>
  <c r="F38" i="13"/>
  <c r="G38" i="13" s="1"/>
  <c r="F26" i="13"/>
  <c r="F20" i="13"/>
  <c r="F11" i="13"/>
  <c r="G11" i="13" s="1"/>
  <c r="F12" i="13"/>
  <c r="G12" i="13" s="1"/>
  <c r="F13" i="13"/>
  <c r="F14" i="13"/>
  <c r="F15" i="13"/>
  <c r="F17" i="13"/>
  <c r="F18" i="13"/>
  <c r="F21" i="13"/>
  <c r="G21" i="13" s="1"/>
  <c r="F22" i="13"/>
  <c r="F23" i="13"/>
  <c r="F24" i="13"/>
  <c r="F25" i="13"/>
  <c r="F27" i="13"/>
  <c r="F29" i="13"/>
  <c r="F30" i="13"/>
  <c r="F32" i="13"/>
  <c r="F33" i="13"/>
  <c r="F34" i="13"/>
  <c r="G34" i="13" s="1"/>
  <c r="F35" i="13"/>
  <c r="G35" i="13" s="1"/>
  <c r="F36" i="13"/>
  <c r="G36" i="13" s="1"/>
  <c r="F39" i="13"/>
  <c r="G39" i="13" s="1"/>
  <c r="F40" i="13"/>
  <c r="G40" i="13" s="1"/>
  <c r="F41" i="13"/>
  <c r="G41" i="13" s="1"/>
  <c r="F9" i="13"/>
  <c r="E22" i="12"/>
  <c r="E18" i="12"/>
  <c r="E12" i="12"/>
  <c r="H12" i="12" s="1"/>
  <c r="E11" i="12"/>
  <c r="G11" i="12" s="1"/>
  <c r="E10" i="12"/>
  <c r="E13" i="12"/>
  <c r="G13" i="12" s="1"/>
  <c r="E14" i="12"/>
  <c r="H14" i="12" s="1"/>
  <c r="E15" i="12"/>
  <c r="E16" i="12"/>
  <c r="E17" i="12"/>
  <c r="E19" i="12"/>
  <c r="E20" i="12"/>
  <c r="E21" i="12"/>
  <c r="E23" i="12"/>
  <c r="E24" i="12"/>
  <c r="E25" i="12"/>
  <c r="E26" i="12"/>
  <c r="E27" i="12"/>
  <c r="E28" i="12"/>
  <c r="E29" i="12"/>
  <c r="G29" i="12" s="1"/>
  <c r="E23" i="11"/>
  <c r="E19" i="11"/>
  <c r="E13" i="11"/>
  <c r="E14" i="11"/>
  <c r="E15" i="11"/>
  <c r="E21" i="11"/>
  <c r="E22" i="11"/>
  <c r="E24" i="11"/>
  <c r="E25" i="11"/>
  <c r="E26" i="11"/>
  <c r="E27" i="11"/>
  <c r="E28" i="11"/>
  <c r="G28" i="11" s="1"/>
  <c r="G29" i="11"/>
  <c r="F25" i="9"/>
  <c r="G25" i="9" s="1"/>
  <c r="F21" i="9"/>
  <c r="G21" i="9" s="1"/>
  <c r="F18" i="9"/>
  <c r="G18" i="9" s="1"/>
  <c r="F10" i="9"/>
  <c r="F11" i="9"/>
  <c r="G11" i="9" s="1"/>
  <c r="F12" i="9"/>
  <c r="G12" i="9" s="1"/>
  <c r="F13" i="9"/>
  <c r="G13" i="9" s="1"/>
  <c r="F14" i="9"/>
  <c r="G14" i="9" s="1"/>
  <c r="F15" i="9"/>
  <c r="G15" i="9" s="1"/>
  <c r="F17" i="9"/>
  <c r="G17" i="9" s="1"/>
  <c r="F19" i="9"/>
  <c r="G19" i="9" s="1"/>
  <c r="F20" i="9"/>
  <c r="G20" i="9" s="1"/>
  <c r="F22" i="9"/>
  <c r="F23" i="9"/>
  <c r="G23" i="9" s="1"/>
  <c r="F24" i="9"/>
  <c r="G24" i="9" s="1"/>
  <c r="F26" i="9"/>
  <c r="G26" i="9" s="1"/>
  <c r="F27" i="9"/>
  <c r="G27" i="9" s="1"/>
  <c r="F29" i="9"/>
  <c r="F30" i="9"/>
  <c r="F31" i="9"/>
  <c r="F32" i="9"/>
  <c r="F33" i="9"/>
  <c r="F34" i="9"/>
  <c r="F35" i="9"/>
  <c r="F42" i="8"/>
  <c r="G42" i="8" s="1"/>
  <c r="F37" i="8"/>
  <c r="G37" i="8" s="1"/>
  <c r="F36" i="8"/>
  <c r="G36" i="8" s="1"/>
  <c r="F22" i="8"/>
  <c r="F18" i="8"/>
  <c r="F9" i="8"/>
  <c r="F10" i="8"/>
  <c r="G10" i="8" s="1"/>
  <c r="F11" i="8"/>
  <c r="G11" i="8" s="1"/>
  <c r="F12" i="8"/>
  <c r="G12" i="8" s="1"/>
  <c r="F13" i="8"/>
  <c r="G13" i="8" s="1"/>
  <c r="F15" i="8"/>
  <c r="F17" i="8"/>
  <c r="F19" i="8"/>
  <c r="G19" i="8" s="1"/>
  <c r="F20" i="8"/>
  <c r="G20" i="8" s="1"/>
  <c r="F21" i="8"/>
  <c r="G21" i="8" s="1"/>
  <c r="F23" i="8"/>
  <c r="F24" i="8"/>
  <c r="G24" i="8" s="1"/>
  <c r="F26" i="8"/>
  <c r="F27" i="8"/>
  <c r="F28" i="8"/>
  <c r="F30" i="8"/>
  <c r="F32" i="8"/>
  <c r="F34" i="8"/>
  <c r="F38" i="8"/>
  <c r="G38" i="8" s="1"/>
  <c r="F39" i="8"/>
  <c r="G39" i="8" s="1"/>
  <c r="F40" i="8"/>
  <c r="G40" i="8" s="1"/>
  <c r="F41" i="8"/>
  <c r="G41" i="8" s="1"/>
  <c r="F43" i="8"/>
  <c r="G43" i="8" s="1"/>
  <c r="F44" i="8"/>
  <c r="G44" i="8" s="1"/>
  <c r="F8" i="6"/>
  <c r="G8" i="6" s="1"/>
  <c r="F9" i="6"/>
  <c r="G9" i="6" s="1"/>
  <c r="F11" i="6"/>
  <c r="G11" i="6" s="1"/>
  <c r="F12" i="6"/>
  <c r="G12" i="6" s="1"/>
  <c r="F13" i="6"/>
  <c r="G13" i="6" s="1"/>
  <c r="F14" i="6"/>
  <c r="G14" i="6" s="1"/>
  <c r="F15" i="6"/>
  <c r="G15" i="6" s="1"/>
  <c r="F16" i="6"/>
  <c r="G16" i="6" s="1"/>
  <c r="F17" i="6"/>
  <c r="G17" i="6" s="1"/>
  <c r="F19" i="6"/>
  <c r="G19" i="6" s="1"/>
  <c r="F20" i="6"/>
  <c r="G20" i="6" s="1"/>
  <c r="F22" i="6"/>
  <c r="G22" i="6" s="1"/>
  <c r="F23" i="6"/>
  <c r="G23" i="6" s="1"/>
  <c r="F25" i="6"/>
  <c r="F17" i="5"/>
  <c r="G17" i="5" s="1"/>
  <c r="F12" i="5"/>
  <c r="G12" i="5" s="1"/>
  <c r="F11" i="5"/>
  <c r="F8" i="5"/>
  <c r="G8" i="5" s="1"/>
  <c r="F9" i="5"/>
  <c r="G9" i="5" s="1"/>
  <c r="F13" i="5"/>
  <c r="G13" i="5" s="1"/>
  <c r="F14" i="5"/>
  <c r="G14" i="5" s="1"/>
  <c r="F15" i="5"/>
  <c r="G15" i="5" s="1"/>
  <c r="F16" i="5"/>
  <c r="G16" i="5" s="1"/>
  <c r="F18" i="5"/>
  <c r="G18" i="5" s="1"/>
  <c r="F19" i="5"/>
  <c r="G7" i="5"/>
  <c r="G14" i="7" l="1"/>
  <c r="I14" i="7"/>
  <c r="H15" i="7"/>
  <c r="J15" i="7"/>
  <c r="G11" i="7"/>
  <c r="H11" i="7"/>
  <c r="G19" i="11"/>
  <c r="H19" i="11"/>
  <c r="H31" i="7"/>
  <c r="G31" i="7"/>
  <c r="J31" i="7"/>
  <c r="I31" i="7"/>
  <c r="G15" i="11"/>
  <c r="H15" i="11"/>
  <c r="G16" i="7"/>
  <c r="I16" i="7"/>
  <c r="H14" i="11"/>
  <c r="G14" i="11"/>
  <c r="H33" i="7"/>
  <c r="G33" i="7"/>
  <c r="J33" i="7"/>
  <c r="I33" i="7"/>
  <c r="H29" i="7"/>
  <c r="G29" i="7"/>
  <c r="J29" i="7"/>
  <c r="I29" i="7"/>
  <c r="G18" i="7"/>
  <c r="J18" i="7"/>
  <c r="I18" i="7"/>
  <c r="H18" i="7"/>
  <c r="H13" i="11"/>
  <c r="J17" i="7"/>
  <c r="H17" i="7"/>
  <c r="J28" i="7"/>
  <c r="I28" i="7"/>
  <c r="J30" i="7"/>
  <c r="I30" i="7"/>
  <c r="I32" i="7"/>
  <c r="J32" i="7"/>
  <c r="J27" i="7"/>
  <c r="I27" i="7"/>
  <c r="G22" i="7"/>
  <c r="J22" i="7"/>
  <c r="I22" i="7"/>
  <c r="H23" i="11"/>
  <c r="G23" i="11"/>
  <c r="G22" i="11"/>
  <c r="H22" i="11"/>
  <c r="G20" i="14"/>
  <c r="H20" i="14"/>
  <c r="H17" i="14"/>
  <c r="G17" i="14"/>
  <c r="G23" i="14"/>
  <c r="H23" i="14"/>
  <c r="G16" i="14"/>
  <c r="H16" i="14"/>
  <c r="G21" i="14"/>
  <c r="H21" i="14"/>
  <c r="G25" i="14"/>
  <c r="H25" i="14"/>
  <c r="G24" i="14"/>
  <c r="H24" i="14"/>
  <c r="G19" i="14"/>
  <c r="H19" i="14"/>
  <c r="G22" i="14"/>
  <c r="H22" i="14"/>
  <c r="H14" i="10"/>
  <c r="G14" i="10"/>
  <c r="H28" i="10"/>
  <c r="G28" i="10"/>
  <c r="H23" i="10"/>
  <c r="G23" i="10"/>
  <c r="H17" i="10"/>
  <c r="G17" i="10"/>
  <c r="H20" i="10"/>
  <c r="G20" i="10"/>
  <c r="H26" i="10"/>
  <c r="G26" i="10"/>
  <c r="H15" i="10"/>
  <c r="G15" i="10"/>
  <c r="H25" i="10"/>
  <c r="G25" i="10"/>
  <c r="H19" i="10"/>
  <c r="G19" i="10"/>
  <c r="H10" i="10"/>
  <c r="G10" i="10"/>
  <c r="H13" i="10"/>
  <c r="G13" i="10"/>
  <c r="H27" i="10"/>
  <c r="G27" i="10"/>
  <c r="H22" i="10"/>
  <c r="G22" i="10"/>
  <c r="H16" i="10"/>
  <c r="G16" i="10"/>
  <c r="H24" i="10"/>
  <c r="G24" i="10"/>
  <c r="H18" i="12"/>
  <c r="G18" i="12"/>
  <c r="G27" i="12"/>
  <c r="H27" i="12"/>
  <c r="G17" i="12"/>
  <c r="H17" i="12"/>
  <c r="H16" i="12"/>
  <c r="G16" i="12"/>
  <c r="H10" i="12"/>
  <c r="G10" i="12"/>
  <c r="H20" i="12"/>
  <c r="G20" i="12"/>
  <c r="G15" i="12"/>
  <c r="H15" i="12"/>
  <c r="H28" i="12"/>
  <c r="G28" i="12"/>
  <c r="H29" i="12"/>
  <c r="H25" i="12"/>
  <c r="G25" i="12"/>
  <c r="H26" i="12"/>
  <c r="G26" i="12"/>
  <c r="H21" i="12"/>
  <c r="G21" i="12"/>
  <c r="H22" i="12"/>
  <c r="G22" i="12"/>
  <c r="H24" i="12"/>
  <c r="G24" i="12"/>
  <c r="H23" i="12"/>
  <c r="G23" i="12"/>
  <c r="L47" i="4"/>
  <c r="L41" i="4"/>
  <c r="L40" i="4"/>
  <c r="L30" i="4"/>
  <c r="M30" i="4" s="1"/>
  <c r="L26" i="4"/>
  <c r="L20" i="4"/>
  <c r="M20" i="4" s="1"/>
  <c r="L12" i="4"/>
  <c r="M12" i="4" s="1"/>
  <c r="L13" i="4"/>
  <c r="L15" i="4"/>
  <c r="M15" i="4" s="1"/>
  <c r="L17" i="4"/>
  <c r="L18" i="4"/>
  <c r="L19" i="4"/>
  <c r="M19" i="4" s="1"/>
  <c r="L21" i="4"/>
  <c r="M21" i="4" s="1"/>
  <c r="L22" i="4"/>
  <c r="L24" i="4"/>
  <c r="M24" i="4" s="1"/>
  <c r="L27" i="4"/>
  <c r="L28" i="4"/>
  <c r="L29" i="4"/>
  <c r="L31" i="4"/>
  <c r="M31" i="4" s="1"/>
  <c r="L32" i="4"/>
  <c r="M32" i="4" s="1"/>
  <c r="L36" i="4"/>
  <c r="M36" i="4" s="1"/>
  <c r="L38" i="4"/>
  <c r="M38" i="4" s="1"/>
  <c r="L42" i="4"/>
  <c r="L43" i="4"/>
  <c r="L44" i="4"/>
  <c r="L45" i="4"/>
  <c r="L46" i="4"/>
  <c r="L48" i="4"/>
  <c r="I47" i="4"/>
  <c r="I41" i="4"/>
  <c r="I40" i="4"/>
  <c r="I30" i="4"/>
  <c r="J30" i="4" s="1"/>
  <c r="I26" i="4"/>
  <c r="I20" i="4"/>
  <c r="J20" i="4" s="1"/>
  <c r="I11" i="4"/>
  <c r="J11" i="4" s="1"/>
  <c r="I13" i="4"/>
  <c r="I16" i="4"/>
  <c r="J16" i="4" s="1"/>
  <c r="I17" i="4"/>
  <c r="I18" i="4"/>
  <c r="I19" i="4"/>
  <c r="J19" i="4" s="1"/>
  <c r="I21" i="4"/>
  <c r="J21" i="4" s="1"/>
  <c r="I22" i="4"/>
  <c r="J22" i="4" s="1"/>
  <c r="I25" i="4"/>
  <c r="I27" i="4"/>
  <c r="I28" i="4"/>
  <c r="I29" i="4"/>
  <c r="I31" i="4"/>
  <c r="J31" i="4" s="1"/>
  <c r="I32" i="4"/>
  <c r="J32" i="4" s="1"/>
  <c r="I34" i="4"/>
  <c r="I35" i="4"/>
  <c r="I36" i="4"/>
  <c r="I37" i="4"/>
  <c r="I38" i="4"/>
  <c r="I42" i="4"/>
  <c r="I43" i="4"/>
  <c r="I44" i="4"/>
  <c r="I45" i="4"/>
  <c r="I46" i="4"/>
  <c r="I48" i="4"/>
  <c r="F47" i="4"/>
  <c r="F41" i="4"/>
  <c r="F40" i="4"/>
  <c r="F30" i="4"/>
  <c r="G30" i="4" s="1"/>
  <c r="F26" i="4"/>
  <c r="F20" i="4"/>
  <c r="G20" i="4" s="1"/>
  <c r="F13" i="4"/>
  <c r="F15" i="4"/>
  <c r="G15" i="4" s="1"/>
  <c r="F17" i="4"/>
  <c r="F18" i="4"/>
  <c r="F19" i="4"/>
  <c r="G19" i="4" s="1"/>
  <c r="F21" i="4"/>
  <c r="G21" i="4" s="1"/>
  <c r="F22" i="4"/>
  <c r="G22" i="4" s="1"/>
  <c r="F24" i="4"/>
  <c r="G24" i="4" s="1"/>
  <c r="F27" i="4"/>
  <c r="F28" i="4"/>
  <c r="G28" i="4" s="1"/>
  <c r="F29" i="4"/>
  <c r="F31" i="4"/>
  <c r="G31" i="4" s="1"/>
  <c r="F32" i="4"/>
  <c r="G32" i="4" s="1"/>
  <c r="F36" i="4"/>
  <c r="F38" i="4"/>
  <c r="F42" i="4"/>
  <c r="F43" i="4"/>
  <c r="F44" i="4"/>
  <c r="F45" i="4"/>
  <c r="F46" i="4"/>
  <c r="F48" i="4"/>
  <c r="F10" i="4"/>
  <c r="G10" i="4" s="1"/>
  <c r="L22" i="3"/>
  <c r="M22" i="3" s="1"/>
  <c r="I28" i="3" l="1"/>
  <c r="J28" i="3" s="1"/>
  <c r="I22" i="3"/>
  <c r="J22" i="3" s="1"/>
  <c r="I9" i="3"/>
  <c r="J9" i="3" s="1"/>
  <c r="L11" i="3"/>
  <c r="M11" i="3" s="1"/>
  <c r="L12" i="3"/>
  <c r="M12" i="3" s="1"/>
  <c r="L13" i="3"/>
  <c r="M13" i="3" s="1"/>
  <c r="L14" i="3"/>
  <c r="M14" i="3" s="1"/>
  <c r="L16" i="3"/>
  <c r="M16" i="3" s="1"/>
  <c r="L19" i="3"/>
  <c r="M19" i="3" s="1"/>
  <c r="L20" i="3"/>
  <c r="L23" i="3"/>
  <c r="M23" i="3" s="1"/>
  <c r="L24" i="3"/>
  <c r="M24" i="3" s="1"/>
  <c r="L25" i="3"/>
  <c r="M25" i="3" s="1"/>
  <c r="L26" i="3"/>
  <c r="L27" i="3"/>
  <c r="M27" i="3" s="1"/>
  <c r="L29" i="3"/>
  <c r="M29" i="3" s="1"/>
  <c r="L31" i="3"/>
  <c r="M31" i="3" s="1"/>
  <c r="L32" i="3"/>
  <c r="M32" i="3" s="1"/>
  <c r="L34" i="3"/>
  <c r="M34" i="3" s="1"/>
  <c r="L35" i="3"/>
  <c r="M35" i="3" s="1"/>
  <c r="I11" i="3"/>
  <c r="J11" i="3" s="1"/>
  <c r="I12" i="3"/>
  <c r="J12" i="3" s="1"/>
  <c r="I13" i="3"/>
  <c r="J13" i="3" s="1"/>
  <c r="I14" i="3"/>
  <c r="J14" i="3" s="1"/>
  <c r="I17" i="3"/>
  <c r="J17" i="3" s="1"/>
  <c r="I19" i="3"/>
  <c r="J19" i="3" s="1"/>
  <c r="I21" i="3"/>
  <c r="I23" i="3"/>
  <c r="J23" i="3" s="1"/>
  <c r="I24" i="3"/>
  <c r="J24" i="3" s="1"/>
  <c r="I25" i="3"/>
  <c r="J25" i="3" s="1"/>
  <c r="I26" i="3"/>
  <c r="I27" i="3"/>
  <c r="J27" i="3" s="1"/>
  <c r="I29" i="3"/>
  <c r="J29" i="3" s="1"/>
  <c r="I31" i="3"/>
  <c r="J31" i="3" s="1"/>
  <c r="I32" i="3"/>
  <c r="J32" i="3" s="1"/>
  <c r="I33" i="3"/>
  <c r="J33" i="3" s="1"/>
  <c r="I35" i="3"/>
  <c r="J35" i="3" s="1"/>
  <c r="F28" i="3"/>
  <c r="G28" i="3" s="1"/>
  <c r="F22" i="3"/>
  <c r="G22" i="3" s="1"/>
  <c r="G11" i="3"/>
  <c r="F12" i="3"/>
  <c r="G12" i="3" s="1"/>
  <c r="F13" i="3"/>
  <c r="G13" i="3" s="1"/>
  <c r="F14" i="3"/>
  <c r="G14" i="3" s="1"/>
  <c r="F16" i="3"/>
  <c r="G16" i="3" s="1"/>
  <c r="F19" i="3"/>
  <c r="G19" i="3" s="1"/>
  <c r="F20" i="3"/>
  <c r="F23" i="3"/>
  <c r="G23" i="3" s="1"/>
  <c r="F24" i="3"/>
  <c r="G24" i="3" s="1"/>
  <c r="F25" i="3"/>
  <c r="G25" i="3" s="1"/>
  <c r="F26" i="3"/>
  <c r="F27" i="3"/>
  <c r="G27" i="3" s="1"/>
  <c r="F29" i="3"/>
  <c r="G29" i="3" s="1"/>
  <c r="F31" i="3"/>
  <c r="G31" i="3" s="1"/>
  <c r="F32" i="3"/>
  <c r="G32" i="3" s="1"/>
  <c r="F34" i="3"/>
  <c r="G34" i="3" s="1"/>
  <c r="F35" i="3"/>
  <c r="G35" i="3" s="1"/>
  <c r="F8" i="3"/>
  <c r="G8" i="3" s="1"/>
  <c r="E25" i="1"/>
  <c r="E21" i="1"/>
  <c r="E13" i="1"/>
  <c r="E9" i="1"/>
  <c r="H9" i="1" s="1"/>
  <c r="E10" i="1"/>
  <c r="E11" i="1"/>
  <c r="E12" i="1"/>
  <c r="E14" i="1"/>
  <c r="E15" i="1"/>
  <c r="E16" i="1"/>
  <c r="G16" i="1" s="1"/>
  <c r="E17" i="1"/>
  <c r="H17" i="1" s="1"/>
  <c r="E18" i="1"/>
  <c r="E19" i="1"/>
  <c r="E20" i="1"/>
  <c r="E22" i="1"/>
  <c r="E23" i="1"/>
  <c r="H23" i="1" s="1"/>
  <c r="E24" i="1"/>
  <c r="H24" i="1" s="1"/>
  <c r="E26" i="1"/>
  <c r="E27" i="1"/>
  <c r="E29" i="1"/>
  <c r="H29" i="1" s="1"/>
  <c r="E30" i="1"/>
  <c r="H30" i="1" s="1"/>
  <c r="E31" i="1"/>
  <c r="E32" i="1"/>
  <c r="E33" i="1"/>
  <c r="E8" i="1"/>
  <c r="G8" i="1" s="1"/>
  <c r="H12" i="1" l="1"/>
  <c r="G12" i="1"/>
  <c r="H26" i="1"/>
  <c r="G26" i="1"/>
  <c r="G11" i="1"/>
  <c r="H11" i="1"/>
  <c r="H21" i="1"/>
  <c r="G21" i="1"/>
  <c r="H18" i="1"/>
  <c r="G18" i="1"/>
  <c r="H27" i="1"/>
  <c r="G27" i="1"/>
  <c r="H22" i="1"/>
  <c r="G22" i="1"/>
  <c r="G10" i="1"/>
  <c r="H10" i="1"/>
  <c r="H25" i="1"/>
  <c r="G25" i="1"/>
  <c r="H33" i="1"/>
  <c r="G33" i="1"/>
  <c r="H14" i="1"/>
  <c r="G14" i="1"/>
  <c r="H15" i="1"/>
  <c r="G15" i="1"/>
  <c r="G32" i="1"/>
  <c r="H32" i="1"/>
  <c r="G13" i="1"/>
  <c r="H13" i="1"/>
  <c r="G31" i="1"/>
  <c r="H31" i="1"/>
  <c r="L37" i="2" l="1"/>
  <c r="L36" i="2"/>
  <c r="L27" i="2"/>
  <c r="M27" i="2" s="1"/>
  <c r="L23" i="2"/>
  <c r="M23" i="2" s="1"/>
  <c r="L18" i="2"/>
  <c r="M18" i="2" s="1"/>
  <c r="L43" i="2"/>
  <c r="I43" i="2"/>
  <c r="F43" i="2"/>
  <c r="I37" i="2"/>
  <c r="I36" i="2"/>
  <c r="F37" i="2"/>
  <c r="F36" i="2"/>
  <c r="I27" i="2"/>
  <c r="J27" i="2" s="1"/>
  <c r="I23" i="2"/>
  <c r="I18" i="2"/>
  <c r="J18" i="2" s="1"/>
  <c r="L10" i="2"/>
  <c r="M10" i="2" s="1"/>
  <c r="L11" i="2"/>
  <c r="M11" i="2" s="1"/>
  <c r="L13" i="2"/>
  <c r="M13" i="2" s="1"/>
  <c r="L15" i="2"/>
  <c r="L16" i="2"/>
  <c r="L17" i="2"/>
  <c r="M17" i="2" s="1"/>
  <c r="L19" i="2"/>
  <c r="M19" i="2" s="1"/>
  <c r="L20" i="2"/>
  <c r="M20" i="2" s="1"/>
  <c r="L21" i="2"/>
  <c r="M21" i="2" s="1"/>
  <c r="L24" i="2"/>
  <c r="L25" i="2"/>
  <c r="M25" i="2" s="1"/>
  <c r="L26" i="2"/>
  <c r="M26" i="2" s="1"/>
  <c r="L28" i="2"/>
  <c r="M28" i="2" s="1"/>
  <c r="L29" i="2"/>
  <c r="M29" i="2" s="1"/>
  <c r="L32" i="2"/>
  <c r="L34" i="2"/>
  <c r="L38" i="2"/>
  <c r="L39" i="2"/>
  <c r="L40" i="2"/>
  <c r="L41" i="2"/>
  <c r="L42" i="2"/>
  <c r="L44" i="2"/>
  <c r="I11" i="2"/>
  <c r="J11" i="2" s="1"/>
  <c r="I15" i="2"/>
  <c r="I16" i="2"/>
  <c r="I17" i="2"/>
  <c r="J17" i="2" s="1"/>
  <c r="I19" i="2"/>
  <c r="J19" i="2" s="1"/>
  <c r="I20" i="2"/>
  <c r="J20" i="2" s="1"/>
  <c r="I22" i="2"/>
  <c r="J22" i="2" s="1"/>
  <c r="I24" i="2"/>
  <c r="I25" i="2"/>
  <c r="J25" i="2" s="1"/>
  <c r="I26" i="2"/>
  <c r="J26" i="2" s="1"/>
  <c r="I28" i="2"/>
  <c r="J28" i="2" s="1"/>
  <c r="I29" i="2"/>
  <c r="J29" i="2" s="1"/>
  <c r="I31" i="2"/>
  <c r="J31" i="2" s="1"/>
  <c r="I33" i="2"/>
  <c r="I38" i="2"/>
  <c r="I39" i="2"/>
  <c r="I40" i="2"/>
  <c r="I41" i="2"/>
  <c r="I42" i="2"/>
  <c r="I44" i="2"/>
  <c r="F27" i="2"/>
  <c r="G27" i="2" s="1"/>
  <c r="F23" i="2"/>
  <c r="G23" i="2" s="1"/>
  <c r="F18" i="2"/>
  <c r="G18" i="2" s="1"/>
  <c r="G11" i="2"/>
  <c r="F13" i="2"/>
  <c r="G13" i="2" s="1"/>
  <c r="F15" i="2"/>
  <c r="F16" i="2"/>
  <c r="F17" i="2"/>
  <c r="G17" i="2" s="1"/>
  <c r="F19" i="2"/>
  <c r="G19" i="2" s="1"/>
  <c r="F20" i="2"/>
  <c r="G20" i="2" s="1"/>
  <c r="F21" i="2"/>
  <c r="G21" i="2" s="1"/>
  <c r="F24" i="2"/>
  <c r="F25" i="2"/>
  <c r="G25" i="2" s="1"/>
  <c r="F26" i="2"/>
  <c r="G26" i="2" s="1"/>
  <c r="F28" i="2"/>
  <c r="G28" i="2" s="1"/>
  <c r="F29" i="2"/>
  <c r="G29" i="2" s="1"/>
  <c r="F32" i="2"/>
  <c r="G32" i="2" s="1"/>
  <c r="F34" i="2"/>
  <c r="F38" i="2"/>
  <c r="F39" i="2"/>
  <c r="F40" i="2"/>
  <c r="F41" i="2"/>
  <c r="F42" i="2"/>
  <c r="F44" i="2"/>
  <c r="G8" i="2"/>
  <c r="R458" i="18" l="1"/>
  <c r="R457" i="18"/>
  <c r="R456" i="18"/>
  <c r="R455" i="18"/>
  <c r="R454" i="18"/>
  <c r="H64" i="17" l="1"/>
  <c r="H63" i="17"/>
  <c r="H57" i="17"/>
  <c r="H56" i="17"/>
  <c r="H52" i="17"/>
  <c r="H51" i="17"/>
  <c r="H48" i="17"/>
  <c r="H47" i="17"/>
  <c r="H44" i="17"/>
  <c r="H43" i="17"/>
  <c r="H40" i="17"/>
  <c r="H39" i="17"/>
  <c r="H36" i="17"/>
  <c r="H33" i="17"/>
  <c r="H30" i="17"/>
  <c r="H27" i="17"/>
  <c r="H25" i="17"/>
  <c r="H24" i="17"/>
  <c r="H23" i="17"/>
  <c r="H20" i="17"/>
  <c r="H19" i="17"/>
  <c r="H18" i="17"/>
  <c r="H15" i="17"/>
  <c r="H14" i="17"/>
  <c r="H11" i="17"/>
  <c r="H10" i="17"/>
  <c r="H9" i="17"/>
  <c r="H27" i="14" l="1"/>
  <c r="H26" i="14"/>
  <c r="G26" i="14"/>
  <c r="G34" i="14" s="1"/>
  <c r="F34" i="7"/>
  <c r="H32" i="7"/>
  <c r="G30" i="7"/>
  <c r="H28" i="7"/>
  <c r="H27" i="7"/>
  <c r="F25" i="7"/>
  <c r="G25" i="7" s="1"/>
  <c r="F24" i="7"/>
  <c r="H23" i="7"/>
  <c r="G23" i="7"/>
  <c r="H21" i="7"/>
  <c r="G21" i="7"/>
  <c r="H31" i="10"/>
  <c r="H30" i="10"/>
  <c r="G29" i="10"/>
  <c r="H29" i="10"/>
  <c r="F21" i="10"/>
  <c r="G46" i="13"/>
  <c r="J33" i="13"/>
  <c r="G33" i="13"/>
  <c r="G32" i="13"/>
  <c r="J31" i="13"/>
  <c r="J30" i="13"/>
  <c r="G30" i="13"/>
  <c r="J29" i="13"/>
  <c r="G29" i="13"/>
  <c r="H28" i="13"/>
  <c r="G27" i="13"/>
  <c r="G26" i="13"/>
  <c r="G25" i="13"/>
  <c r="G24" i="13"/>
  <c r="G23" i="13"/>
  <c r="H22" i="13"/>
  <c r="J22" i="13" s="1"/>
  <c r="E22" i="13"/>
  <c r="G22" i="13" s="1"/>
  <c r="E20" i="13"/>
  <c r="G20" i="13" s="1"/>
  <c r="J19" i="13"/>
  <c r="G18" i="13"/>
  <c r="J17" i="13"/>
  <c r="G17" i="13"/>
  <c r="J16" i="13"/>
  <c r="G15" i="13"/>
  <c r="J14" i="13"/>
  <c r="G14" i="13"/>
  <c r="J13" i="13"/>
  <c r="G13" i="13"/>
  <c r="J10" i="13"/>
  <c r="G9" i="13"/>
  <c r="F19" i="12"/>
  <c r="F36" i="11"/>
  <c r="H29" i="11"/>
  <c r="H27" i="11"/>
  <c r="H26" i="11"/>
  <c r="F25" i="11"/>
  <c r="H25" i="11" s="1"/>
  <c r="H24" i="11"/>
  <c r="F21" i="11"/>
  <c r="H20" i="11"/>
  <c r="H18" i="11"/>
  <c r="G35" i="9"/>
  <c r="G34" i="9"/>
  <c r="G33" i="9"/>
  <c r="G32" i="9"/>
  <c r="G31" i="9"/>
  <c r="G30" i="9"/>
  <c r="G29" i="9"/>
  <c r="E28" i="9"/>
  <c r="E22" i="9"/>
  <c r="G22" i="9" s="1"/>
  <c r="E10" i="9"/>
  <c r="G10" i="9" s="1"/>
  <c r="E25" i="8"/>
  <c r="E19" i="8"/>
  <c r="E25" i="6"/>
  <c r="E19" i="5"/>
  <c r="G19" i="5" s="1"/>
  <c r="E11" i="5"/>
  <c r="G11" i="5" s="1"/>
  <c r="G20" i="5" s="1"/>
  <c r="G21" i="5" s="1"/>
  <c r="K52" i="4"/>
  <c r="H52" i="4"/>
  <c r="E52" i="4"/>
  <c r="M48" i="4"/>
  <c r="J48" i="4"/>
  <c r="G48" i="4"/>
  <c r="M47" i="4"/>
  <c r="J47" i="4"/>
  <c r="G47" i="4"/>
  <c r="M46" i="4"/>
  <c r="J46" i="4"/>
  <c r="G46" i="4"/>
  <c r="M45" i="4"/>
  <c r="J45" i="4"/>
  <c r="G45" i="4"/>
  <c r="M44" i="4"/>
  <c r="J44" i="4"/>
  <c r="G44" i="4"/>
  <c r="M43" i="4"/>
  <c r="J43" i="4"/>
  <c r="G43" i="4"/>
  <c r="M42" i="4"/>
  <c r="J42" i="4"/>
  <c r="G42" i="4"/>
  <c r="M41" i="4"/>
  <c r="J41" i="4"/>
  <c r="G41" i="4"/>
  <c r="M40" i="4"/>
  <c r="J40" i="4"/>
  <c r="G40" i="4"/>
  <c r="G38" i="4"/>
  <c r="J37" i="4"/>
  <c r="G36" i="4"/>
  <c r="J35" i="4"/>
  <c r="J34" i="4"/>
  <c r="M29" i="4"/>
  <c r="J29" i="4"/>
  <c r="G29" i="4"/>
  <c r="M28" i="4"/>
  <c r="J28" i="4"/>
  <c r="K27" i="4"/>
  <c r="M27" i="4" s="1"/>
  <c r="H27" i="4"/>
  <c r="E27" i="4"/>
  <c r="M26" i="4"/>
  <c r="J26" i="4"/>
  <c r="G26" i="4"/>
  <c r="J25" i="4"/>
  <c r="M22" i="4"/>
  <c r="M18" i="4"/>
  <c r="J18" i="4"/>
  <c r="G18" i="4"/>
  <c r="M17" i="4"/>
  <c r="J17" i="4"/>
  <c r="G17" i="4"/>
  <c r="M13" i="4"/>
  <c r="J13" i="4"/>
  <c r="G13" i="4"/>
  <c r="G40" i="3"/>
  <c r="K30" i="3"/>
  <c r="H30" i="3"/>
  <c r="E30" i="3"/>
  <c r="M26" i="3"/>
  <c r="J26" i="3"/>
  <c r="G26" i="3"/>
  <c r="K24" i="3"/>
  <c r="H24" i="3"/>
  <c r="E24" i="3"/>
  <c r="J21" i="3"/>
  <c r="M20" i="3"/>
  <c r="G20" i="3"/>
  <c r="F38" i="1"/>
  <c r="F37" i="1"/>
  <c r="F20" i="1"/>
  <c r="H20" i="1" s="1"/>
  <c r="F19" i="1"/>
  <c r="G19" i="1" s="1"/>
  <c r="G37" i="3" l="1"/>
  <c r="G24" i="7"/>
  <c r="I24" i="7"/>
  <c r="J24" i="7"/>
  <c r="H34" i="7"/>
  <c r="G34" i="7"/>
  <c r="I34" i="7"/>
  <c r="J34" i="7"/>
  <c r="H25" i="7"/>
  <c r="I25" i="7"/>
  <c r="J25" i="7"/>
  <c r="G44" i="13"/>
  <c r="G36" i="14"/>
  <c r="G33" i="6"/>
  <c r="J43" i="13"/>
  <c r="J44" i="13" s="1"/>
  <c r="H34" i="14"/>
  <c r="J36" i="3"/>
  <c r="J37" i="3" s="1"/>
  <c r="J38" i="3" s="1"/>
  <c r="H21" i="10"/>
  <c r="G21" i="10"/>
  <c r="H19" i="12"/>
  <c r="G19" i="12"/>
  <c r="M36" i="3"/>
  <c r="G46" i="8"/>
  <c r="G41" i="1"/>
  <c r="H41" i="1"/>
  <c r="H24" i="7"/>
  <c r="H28" i="11"/>
  <c r="G27" i="11"/>
  <c r="H30" i="7"/>
  <c r="J27" i="4"/>
  <c r="H21" i="11"/>
  <c r="G27" i="4"/>
  <c r="G28" i="7"/>
  <c r="G32" i="7"/>
  <c r="H22" i="7"/>
  <c r="G27" i="7"/>
  <c r="G31" i="10"/>
  <c r="G21" i="11"/>
  <c r="G26" i="11"/>
  <c r="G24" i="11"/>
  <c r="G25" i="11"/>
  <c r="K50" i="2"/>
  <c r="M50" i="2" s="1"/>
  <c r="H50" i="2"/>
  <c r="J50" i="2" s="1"/>
  <c r="E50" i="2"/>
  <c r="G50" i="2" s="1"/>
  <c r="M44" i="2"/>
  <c r="J44" i="2"/>
  <c r="G44" i="2"/>
  <c r="M43" i="2"/>
  <c r="J43" i="2"/>
  <c r="G43" i="2"/>
  <c r="M42" i="2"/>
  <c r="J42" i="2"/>
  <c r="G42" i="2"/>
  <c r="M41" i="2"/>
  <c r="J41" i="2"/>
  <c r="G41" i="2"/>
  <c r="M40" i="2"/>
  <c r="J40" i="2"/>
  <c r="G40" i="2"/>
  <c r="M39" i="2"/>
  <c r="J39" i="2"/>
  <c r="G39" i="2"/>
  <c r="M38" i="2"/>
  <c r="J38" i="2"/>
  <c r="G38" i="2"/>
  <c r="M37" i="2"/>
  <c r="J37" i="2"/>
  <c r="G37" i="2"/>
  <c r="M36" i="2"/>
  <c r="J36" i="2"/>
  <c r="G36" i="2"/>
  <c r="M34" i="2"/>
  <c r="G34" i="2"/>
  <c r="J33" i="2"/>
  <c r="M32" i="2"/>
  <c r="K24" i="2"/>
  <c r="M24" i="2" s="1"/>
  <c r="H24" i="2"/>
  <c r="J24" i="2" s="1"/>
  <c r="E24" i="2"/>
  <c r="G24" i="2" s="1"/>
  <c r="H23" i="2"/>
  <c r="J23" i="2" s="1"/>
  <c r="M16" i="2"/>
  <c r="J16" i="2"/>
  <c r="G16" i="2"/>
  <c r="M15" i="2"/>
  <c r="J15" i="2"/>
  <c r="G15" i="2"/>
  <c r="G43" i="3" l="1"/>
  <c r="H31" i="11"/>
  <c r="H32" i="11" s="1"/>
  <c r="H37" i="11" s="1"/>
  <c r="G42" i="1"/>
  <c r="I43" i="7"/>
  <c r="G38" i="3"/>
  <c r="G31" i="11"/>
  <c r="G32" i="11" s="1"/>
  <c r="H42" i="1"/>
  <c r="H36" i="14"/>
  <c r="G37" i="14"/>
  <c r="G38" i="14" s="1"/>
  <c r="M37" i="3"/>
  <c r="H31" i="14"/>
  <c r="G22" i="5"/>
  <c r="G26" i="5"/>
  <c r="G34" i="6"/>
  <c r="G35" i="6" s="1"/>
  <c r="H35" i="12"/>
  <c r="G49" i="13"/>
  <c r="G35" i="12"/>
  <c r="M56" i="4"/>
  <c r="G42" i="9"/>
  <c r="G47" i="8"/>
  <c r="G51" i="8"/>
  <c r="G37" i="6" l="1"/>
  <c r="G36" i="6"/>
  <c r="G38" i="6" s="1"/>
  <c r="G44" i="3"/>
  <c r="G45" i="3" s="1"/>
  <c r="G46" i="3" s="1"/>
  <c r="H33" i="11"/>
  <c r="H39" i="11"/>
  <c r="I38" i="7"/>
  <c r="J43" i="7"/>
  <c r="J38" i="7"/>
  <c r="H43" i="7"/>
  <c r="H38" i="7"/>
  <c r="G39" i="11"/>
  <c r="G33" i="11"/>
  <c r="G37" i="11"/>
  <c r="G43" i="7"/>
  <c r="H37" i="14"/>
  <c r="H38" i="14" s="1"/>
  <c r="H39" i="14" s="1"/>
  <c r="G28" i="5"/>
  <c r="G29" i="5" s="1"/>
  <c r="G30" i="5" s="1"/>
  <c r="H34" i="10"/>
  <c r="H37" i="10"/>
  <c r="M38" i="3"/>
  <c r="G40" i="14"/>
  <c r="G39" i="14"/>
  <c r="J56" i="4"/>
  <c r="J57" i="4" s="1"/>
  <c r="J59" i="4" s="1"/>
  <c r="G50" i="13"/>
  <c r="G51" i="13" s="1"/>
  <c r="G52" i="13" s="1"/>
  <c r="G41" i="12"/>
  <c r="J49" i="13"/>
  <c r="H38" i="12"/>
  <c r="G34" i="10"/>
  <c r="G37" i="10"/>
  <c r="G52" i="8"/>
  <c r="G45" i="1"/>
  <c r="G44" i="1"/>
  <c r="G43" i="9"/>
  <c r="G44" i="9" s="1"/>
  <c r="M57" i="4"/>
  <c r="M58" i="4" s="1"/>
  <c r="H40" i="11" l="1"/>
  <c r="H41" i="11" s="1"/>
  <c r="H42" i="11" s="1"/>
  <c r="J44" i="7"/>
  <c r="J45" i="7" s="1"/>
  <c r="G40" i="11"/>
  <c r="G41" i="11" s="1"/>
  <c r="G43" i="11" s="1"/>
  <c r="H44" i="7"/>
  <c r="H45" i="7" s="1"/>
  <c r="G44" i="7"/>
  <c r="G45" i="7" s="1"/>
  <c r="I44" i="7"/>
  <c r="I45" i="7" s="1"/>
  <c r="G58" i="4"/>
  <c r="G39" i="6"/>
  <c r="G42" i="14"/>
  <c r="G43" i="14" s="1"/>
  <c r="G31" i="5"/>
  <c r="G33" i="5" s="1"/>
  <c r="G34" i="5" s="1"/>
  <c r="G53" i="13"/>
  <c r="G54" i="13" s="1"/>
  <c r="G55" i="13" s="1"/>
  <c r="G40" i="12"/>
  <c r="G42" i="12" s="1"/>
  <c r="J50" i="13"/>
  <c r="J51" i="13" s="1"/>
  <c r="J53" i="13" s="1"/>
  <c r="G40" i="10"/>
  <c r="G41" i="10" s="1"/>
  <c r="H40" i="12"/>
  <c r="H41" i="12"/>
  <c r="J60" i="4"/>
  <c r="G52" i="2"/>
  <c r="M60" i="4"/>
  <c r="M59" i="4"/>
  <c r="H40" i="10"/>
  <c r="H41" i="10" s="1"/>
  <c r="G46" i="9"/>
  <c r="G45" i="9"/>
  <c r="J52" i="2"/>
  <c r="M52" i="2"/>
  <c r="G60" i="4" l="1"/>
  <c r="H43" i="11"/>
  <c r="H47" i="11" s="1"/>
  <c r="G42" i="11"/>
  <c r="G47" i="11" s="1"/>
  <c r="G48" i="7"/>
  <c r="G47" i="7"/>
  <c r="G46" i="7"/>
  <c r="G59" i="4"/>
  <c r="G61" i="4" s="1"/>
  <c r="G62" i="4" s="1"/>
  <c r="J47" i="7"/>
  <c r="J46" i="7"/>
  <c r="J48" i="7"/>
  <c r="H48" i="7"/>
  <c r="H47" i="7"/>
  <c r="H46" i="7"/>
  <c r="I48" i="7"/>
  <c r="I46" i="7"/>
  <c r="I47" i="7"/>
  <c r="M47" i="3"/>
  <c r="M46" i="3"/>
  <c r="G47" i="3"/>
  <c r="G53" i="2"/>
  <c r="G54" i="2" s="1"/>
  <c r="G55" i="2" s="1"/>
  <c r="H42" i="12"/>
  <c r="H43" i="12" s="1"/>
  <c r="J52" i="13"/>
  <c r="J54" i="13" s="1"/>
  <c r="J55" i="13" s="1"/>
  <c r="H43" i="10"/>
  <c r="H42" i="10"/>
  <c r="G42" i="10"/>
  <c r="G43" i="10"/>
  <c r="J53" i="2"/>
  <c r="J54" i="2" s="1"/>
  <c r="J55" i="2" s="1"/>
  <c r="G47" i="9"/>
  <c r="G48" i="9" s="1"/>
  <c r="M53" i="2"/>
  <c r="M54" i="2" s="1"/>
  <c r="M55" i="2" s="1"/>
  <c r="H45" i="1"/>
  <c r="H44" i="1"/>
  <c r="J47" i="3"/>
  <c r="H40" i="14"/>
  <c r="H42" i="14" s="1"/>
  <c r="H43" i="14" s="1"/>
  <c r="G49" i="7" l="1"/>
  <c r="G50" i="7" s="1"/>
  <c r="H49" i="7"/>
  <c r="H50" i="7" s="1"/>
  <c r="J49" i="7"/>
  <c r="J50" i="7" s="1"/>
  <c r="I49" i="7"/>
  <c r="I50" i="7" s="1"/>
  <c r="G56" i="2"/>
  <c r="G57" i="2" s="1"/>
  <c r="G58" i="2" s="1"/>
  <c r="H44" i="10"/>
  <c r="H45" i="10" s="1"/>
  <c r="G44" i="10"/>
  <c r="G45" i="10" s="1"/>
  <c r="J56" i="2"/>
  <c r="J57" i="2" s="1"/>
  <c r="J58" i="2" s="1"/>
  <c r="M56" i="2"/>
  <c r="M57" i="2" s="1"/>
  <c r="M58" i="2" s="1"/>
</calcChain>
</file>

<file path=xl/comments1.xml><?xml version="1.0" encoding="utf-8"?>
<comments xmlns="http://schemas.openxmlformats.org/spreadsheetml/2006/main">
  <authors>
    <author>Author</author>
  </authors>
  <commentList>
    <comment ref="B154" authorId="0" shapeId="0">
      <text>
        <r>
          <rPr>
            <b/>
            <sz val="9"/>
            <color indexed="81"/>
            <rFont val="Tahoma"/>
            <family val="2"/>
          </rPr>
          <t>Author:</t>
        </r>
        <r>
          <rPr>
            <sz val="9"/>
            <color indexed="81"/>
            <rFont val="Tahoma"/>
            <family val="2"/>
          </rPr>
          <t xml:space="preserve">
old name I-Bolt (big size) </t>
        </r>
      </text>
    </comment>
    <comment ref="D190" authorId="0" shapeId="0">
      <text>
        <r>
          <rPr>
            <b/>
            <sz val="9"/>
            <color indexed="81"/>
            <rFont val="Tahoma"/>
            <family val="2"/>
          </rPr>
          <t>Author:</t>
        </r>
        <r>
          <rPr>
            <sz val="9"/>
            <color indexed="81"/>
            <rFont val="Tahoma"/>
            <family val="2"/>
          </rPr>
          <t xml:space="preserve">
GST applicable separately.</t>
        </r>
      </text>
    </comment>
    <comment ref="D191" authorId="0" shapeId="0">
      <text>
        <r>
          <rPr>
            <b/>
            <sz val="9"/>
            <color indexed="81"/>
            <rFont val="Tahoma"/>
            <family val="2"/>
          </rPr>
          <t>Author:</t>
        </r>
        <r>
          <rPr>
            <sz val="9"/>
            <color indexed="81"/>
            <rFont val="Tahoma"/>
            <family val="2"/>
          </rPr>
          <t xml:space="preserve">
GST applicable separately.</t>
        </r>
      </text>
    </comment>
    <comment ref="D381" authorId="0" shapeId="0">
      <text>
        <r>
          <rPr>
            <b/>
            <sz val="9"/>
            <color indexed="81"/>
            <rFont val="Tahoma"/>
            <family val="2"/>
          </rPr>
          <t>Author:</t>
        </r>
        <r>
          <rPr>
            <sz val="9"/>
            <color indexed="81"/>
            <rFont val="Tahoma"/>
            <family val="2"/>
          </rPr>
          <t xml:space="preserve">
GST applicable separately.</t>
        </r>
      </text>
    </comment>
    <comment ref="D399" authorId="0" shapeId="0">
      <text>
        <r>
          <rPr>
            <b/>
            <sz val="9"/>
            <color indexed="81"/>
            <rFont val="Tahoma"/>
            <family val="2"/>
          </rPr>
          <t>Author:</t>
        </r>
        <r>
          <rPr>
            <sz val="9"/>
            <color indexed="81"/>
            <rFont val="Tahoma"/>
            <family val="2"/>
          </rPr>
          <t xml:space="preserve">
GST applicable separately.</t>
        </r>
      </text>
    </comment>
    <comment ref="D409" authorId="0" shapeId="0">
      <text>
        <r>
          <rPr>
            <b/>
            <sz val="9"/>
            <color indexed="81"/>
            <rFont val="Tahoma"/>
            <family val="2"/>
          </rPr>
          <t>Author:</t>
        </r>
        <r>
          <rPr>
            <sz val="9"/>
            <color indexed="81"/>
            <rFont val="Tahoma"/>
            <family val="2"/>
          </rPr>
          <t xml:space="preserve">
GST applicable separately.</t>
        </r>
      </text>
    </comment>
    <comment ref="A432" authorId="0" shapeId="0">
      <text>
        <r>
          <rPr>
            <b/>
            <sz val="9"/>
            <color indexed="81"/>
            <rFont val="Tahoma"/>
            <family val="2"/>
          </rPr>
          <t>Author:</t>
        </r>
        <r>
          <rPr>
            <sz val="9"/>
            <color indexed="81"/>
            <rFont val="Tahoma"/>
            <family val="2"/>
          </rPr>
          <t xml:space="preserve">
bin code changed
old bin no was 7131900875</t>
        </r>
      </text>
    </comment>
    <comment ref="D598" authorId="0" shapeId="0">
      <text>
        <r>
          <rPr>
            <b/>
            <sz val="9"/>
            <color indexed="81"/>
            <rFont val="Tahoma"/>
            <family val="2"/>
          </rPr>
          <t>Author:</t>
        </r>
        <r>
          <rPr>
            <sz val="9"/>
            <color indexed="81"/>
            <rFont val="Tahoma"/>
            <family val="2"/>
          </rPr>
          <t xml:space="preserve">
GST applicable separately.</t>
        </r>
      </text>
    </comment>
    <comment ref="D599" authorId="0" shapeId="0">
      <text>
        <r>
          <rPr>
            <b/>
            <sz val="9"/>
            <color indexed="81"/>
            <rFont val="Tahoma"/>
            <family val="2"/>
          </rPr>
          <t>Author:</t>
        </r>
        <r>
          <rPr>
            <sz val="9"/>
            <color indexed="81"/>
            <rFont val="Tahoma"/>
            <family val="2"/>
          </rPr>
          <t xml:space="preserve">
GST applicable separately.</t>
        </r>
      </text>
    </comment>
    <comment ref="D614" authorId="0" shapeId="0">
      <text>
        <r>
          <rPr>
            <b/>
            <sz val="9"/>
            <color indexed="81"/>
            <rFont val="Tahoma"/>
            <family val="2"/>
          </rPr>
          <t>Author:</t>
        </r>
        <r>
          <rPr>
            <sz val="9"/>
            <color indexed="81"/>
            <rFont val="Tahoma"/>
            <family val="2"/>
          </rPr>
          <t xml:space="preserve">
GST applicable separately.</t>
        </r>
      </text>
    </comment>
    <comment ref="D615" authorId="0" shapeId="0">
      <text>
        <r>
          <rPr>
            <b/>
            <sz val="9"/>
            <color indexed="81"/>
            <rFont val="Tahoma"/>
            <family val="2"/>
          </rPr>
          <t>Author:</t>
        </r>
        <r>
          <rPr>
            <sz val="9"/>
            <color indexed="81"/>
            <rFont val="Tahoma"/>
            <family val="2"/>
          </rPr>
          <t xml:space="preserve">
GST applicable separately.</t>
        </r>
      </text>
    </comment>
    <comment ref="D616" authorId="0" shapeId="0">
      <text>
        <r>
          <rPr>
            <b/>
            <sz val="9"/>
            <color indexed="81"/>
            <rFont val="Tahoma"/>
            <family val="2"/>
          </rPr>
          <t>Author:</t>
        </r>
        <r>
          <rPr>
            <sz val="9"/>
            <color indexed="81"/>
            <rFont val="Tahoma"/>
            <family val="2"/>
          </rPr>
          <t xml:space="preserve">
GST applicable separately.</t>
        </r>
      </text>
    </comment>
    <comment ref="D620" authorId="0" shapeId="0">
      <text>
        <r>
          <rPr>
            <b/>
            <sz val="9"/>
            <color indexed="81"/>
            <rFont val="Tahoma"/>
            <family val="2"/>
          </rPr>
          <t>Author:</t>
        </r>
        <r>
          <rPr>
            <sz val="9"/>
            <color indexed="81"/>
            <rFont val="Tahoma"/>
            <family val="2"/>
          </rPr>
          <t xml:space="preserve">
GST applicable separately.</t>
        </r>
      </text>
    </comment>
    <comment ref="D622" authorId="0" shapeId="0">
      <text>
        <r>
          <rPr>
            <b/>
            <sz val="9"/>
            <color indexed="81"/>
            <rFont val="Tahoma"/>
            <family val="2"/>
          </rPr>
          <t>Author:</t>
        </r>
        <r>
          <rPr>
            <sz val="9"/>
            <color indexed="81"/>
            <rFont val="Tahoma"/>
            <family val="2"/>
          </rPr>
          <t xml:space="preserve">
GST applicable separately.</t>
        </r>
      </text>
    </comment>
    <comment ref="D732" authorId="0" shapeId="0">
      <text>
        <r>
          <rPr>
            <b/>
            <sz val="9"/>
            <color indexed="81"/>
            <rFont val="Tahoma"/>
            <family val="2"/>
          </rPr>
          <t>Author:</t>
        </r>
        <r>
          <rPr>
            <sz val="9"/>
            <color indexed="81"/>
            <rFont val="Tahoma"/>
            <family val="2"/>
          </rPr>
          <t xml:space="preserve">
GST applicable separately.</t>
        </r>
      </text>
    </comment>
    <comment ref="D736" authorId="0" shapeId="0">
      <text>
        <r>
          <rPr>
            <b/>
            <sz val="9"/>
            <color indexed="81"/>
            <rFont val="Tahoma"/>
            <family val="2"/>
          </rPr>
          <t>Author:</t>
        </r>
        <r>
          <rPr>
            <sz val="9"/>
            <color indexed="81"/>
            <rFont val="Tahoma"/>
            <family val="2"/>
          </rPr>
          <t xml:space="preserve">
GST applicable separately.</t>
        </r>
      </text>
    </comment>
    <comment ref="D791" authorId="0" shapeId="0">
      <text>
        <r>
          <rPr>
            <b/>
            <sz val="9"/>
            <color indexed="81"/>
            <rFont val="Tahoma"/>
            <family val="2"/>
          </rPr>
          <t>Author:</t>
        </r>
        <r>
          <rPr>
            <sz val="9"/>
            <color indexed="81"/>
            <rFont val="Tahoma"/>
            <family val="2"/>
          </rPr>
          <t xml:space="preserve">
GST applicable separately.</t>
        </r>
      </text>
    </comment>
    <comment ref="D793" authorId="0" shapeId="0">
      <text>
        <r>
          <rPr>
            <b/>
            <sz val="9"/>
            <color indexed="81"/>
            <rFont val="Tahoma"/>
            <family val="2"/>
          </rPr>
          <t>Author:</t>
        </r>
        <r>
          <rPr>
            <sz val="9"/>
            <color indexed="81"/>
            <rFont val="Tahoma"/>
            <family val="2"/>
          </rPr>
          <t xml:space="preserve">
GST applicable separately.</t>
        </r>
      </text>
    </comment>
    <comment ref="D794" authorId="0" shapeId="0">
      <text>
        <r>
          <rPr>
            <b/>
            <sz val="9"/>
            <color indexed="81"/>
            <rFont val="Tahoma"/>
            <family val="2"/>
          </rPr>
          <t>Author:</t>
        </r>
        <r>
          <rPr>
            <sz val="9"/>
            <color indexed="81"/>
            <rFont val="Tahoma"/>
            <family val="2"/>
          </rPr>
          <t xml:space="preserve">
GST applicable separately.</t>
        </r>
      </text>
    </comment>
    <comment ref="D795" authorId="0" shapeId="0">
      <text>
        <r>
          <rPr>
            <b/>
            <sz val="9"/>
            <color indexed="81"/>
            <rFont val="Tahoma"/>
            <family val="2"/>
          </rPr>
          <t>Author:</t>
        </r>
        <r>
          <rPr>
            <sz val="9"/>
            <color indexed="81"/>
            <rFont val="Tahoma"/>
            <family val="2"/>
          </rPr>
          <t xml:space="preserve">
GST applicable separately.</t>
        </r>
      </text>
    </comment>
    <comment ref="D796" authorId="0" shapeId="0">
      <text>
        <r>
          <rPr>
            <b/>
            <sz val="9"/>
            <color indexed="81"/>
            <rFont val="Tahoma"/>
            <family val="2"/>
          </rPr>
          <t>Author:</t>
        </r>
        <r>
          <rPr>
            <sz val="9"/>
            <color indexed="81"/>
            <rFont val="Tahoma"/>
            <family val="2"/>
          </rPr>
          <t xml:space="preserve">
GST applicable separately.</t>
        </r>
      </text>
    </comment>
    <comment ref="D797" authorId="0" shapeId="0">
      <text>
        <r>
          <rPr>
            <b/>
            <sz val="9"/>
            <color indexed="81"/>
            <rFont val="Tahoma"/>
            <family val="2"/>
          </rPr>
          <t>Author:</t>
        </r>
        <r>
          <rPr>
            <sz val="9"/>
            <color indexed="81"/>
            <rFont val="Tahoma"/>
            <family val="2"/>
          </rPr>
          <t xml:space="preserve">
GST applicable separately.</t>
        </r>
      </text>
    </comment>
    <comment ref="D798" authorId="0" shapeId="0">
      <text>
        <r>
          <rPr>
            <b/>
            <sz val="9"/>
            <color indexed="81"/>
            <rFont val="Tahoma"/>
            <family val="2"/>
          </rPr>
          <t>Author:</t>
        </r>
        <r>
          <rPr>
            <sz val="9"/>
            <color indexed="81"/>
            <rFont val="Tahoma"/>
            <family val="2"/>
          </rPr>
          <t xml:space="preserve">
GST applicable separately.</t>
        </r>
      </text>
    </comment>
    <comment ref="D800" authorId="0" shapeId="0">
      <text>
        <r>
          <rPr>
            <b/>
            <sz val="9"/>
            <color indexed="81"/>
            <rFont val="Tahoma"/>
            <family val="2"/>
          </rPr>
          <t>Author:</t>
        </r>
        <r>
          <rPr>
            <sz val="9"/>
            <color indexed="81"/>
            <rFont val="Tahoma"/>
            <family val="2"/>
          </rPr>
          <t xml:space="preserve">
GST applicable separately.</t>
        </r>
      </text>
    </comment>
    <comment ref="D801" authorId="0" shapeId="0">
      <text>
        <r>
          <rPr>
            <b/>
            <sz val="9"/>
            <color indexed="81"/>
            <rFont val="Tahoma"/>
            <family val="2"/>
          </rPr>
          <t>Author:</t>
        </r>
        <r>
          <rPr>
            <sz val="9"/>
            <color indexed="81"/>
            <rFont val="Tahoma"/>
            <family val="2"/>
          </rPr>
          <t xml:space="preserve">
GST applicable separately.</t>
        </r>
      </text>
    </comment>
    <comment ref="D803" authorId="0" shapeId="0">
      <text>
        <r>
          <rPr>
            <b/>
            <sz val="9"/>
            <color indexed="81"/>
            <rFont val="Tahoma"/>
            <family val="2"/>
          </rPr>
          <t>Author:</t>
        </r>
        <r>
          <rPr>
            <sz val="9"/>
            <color indexed="81"/>
            <rFont val="Tahoma"/>
            <family val="2"/>
          </rPr>
          <t xml:space="preserve">
GST applicable separately.</t>
        </r>
      </text>
    </comment>
    <comment ref="D804" authorId="0" shapeId="0">
      <text>
        <r>
          <rPr>
            <b/>
            <sz val="9"/>
            <color indexed="81"/>
            <rFont val="Tahoma"/>
            <family val="2"/>
          </rPr>
          <t>Author:</t>
        </r>
        <r>
          <rPr>
            <sz val="9"/>
            <color indexed="81"/>
            <rFont val="Tahoma"/>
            <family val="2"/>
          </rPr>
          <t xml:space="preserve">
GST applicable separately.</t>
        </r>
      </text>
    </comment>
    <comment ref="D805" authorId="0" shapeId="0">
      <text>
        <r>
          <rPr>
            <b/>
            <sz val="9"/>
            <color indexed="81"/>
            <rFont val="Tahoma"/>
            <family val="2"/>
          </rPr>
          <t>Author:</t>
        </r>
        <r>
          <rPr>
            <sz val="9"/>
            <color indexed="81"/>
            <rFont val="Tahoma"/>
            <family val="2"/>
          </rPr>
          <t xml:space="preserve">
GST applicable separately.</t>
        </r>
      </text>
    </comment>
    <comment ref="D806" authorId="0" shapeId="0">
      <text>
        <r>
          <rPr>
            <b/>
            <sz val="9"/>
            <color indexed="81"/>
            <rFont val="Tahoma"/>
            <family val="2"/>
          </rPr>
          <t>Author:</t>
        </r>
        <r>
          <rPr>
            <sz val="9"/>
            <color indexed="81"/>
            <rFont val="Tahoma"/>
            <family val="2"/>
          </rPr>
          <t xml:space="preserve">
GST applicable separately.</t>
        </r>
      </text>
    </comment>
    <comment ref="D807" authorId="0" shapeId="0">
      <text>
        <r>
          <rPr>
            <b/>
            <sz val="9"/>
            <color indexed="81"/>
            <rFont val="Tahoma"/>
            <family val="2"/>
          </rPr>
          <t>Author:</t>
        </r>
        <r>
          <rPr>
            <sz val="9"/>
            <color indexed="81"/>
            <rFont val="Tahoma"/>
            <family val="2"/>
          </rPr>
          <t xml:space="preserve">
GST applicable separately.</t>
        </r>
      </text>
    </comment>
    <comment ref="D808" authorId="0" shapeId="0">
      <text>
        <r>
          <rPr>
            <b/>
            <sz val="9"/>
            <color indexed="81"/>
            <rFont val="Tahoma"/>
            <family val="2"/>
          </rPr>
          <t>Author:</t>
        </r>
        <r>
          <rPr>
            <sz val="9"/>
            <color indexed="81"/>
            <rFont val="Tahoma"/>
            <family val="2"/>
          </rPr>
          <t xml:space="preserve">
GST applicable separately.</t>
        </r>
      </text>
    </comment>
    <comment ref="D809" authorId="0" shapeId="0">
      <text>
        <r>
          <rPr>
            <b/>
            <sz val="9"/>
            <color indexed="81"/>
            <rFont val="Tahoma"/>
            <family val="2"/>
          </rPr>
          <t>Author:</t>
        </r>
        <r>
          <rPr>
            <sz val="9"/>
            <color indexed="81"/>
            <rFont val="Tahoma"/>
            <family val="2"/>
          </rPr>
          <t xml:space="preserve">
GST applicable separately.</t>
        </r>
      </text>
    </comment>
    <comment ref="D810" authorId="0" shapeId="0">
      <text>
        <r>
          <rPr>
            <b/>
            <sz val="9"/>
            <color indexed="81"/>
            <rFont val="Tahoma"/>
            <family val="2"/>
          </rPr>
          <t>Author:</t>
        </r>
        <r>
          <rPr>
            <sz val="9"/>
            <color indexed="81"/>
            <rFont val="Tahoma"/>
            <family val="2"/>
          </rPr>
          <t xml:space="preserve">
GST applicable separately.</t>
        </r>
      </text>
    </comment>
    <comment ref="D811" authorId="0" shapeId="0">
      <text>
        <r>
          <rPr>
            <b/>
            <sz val="9"/>
            <color indexed="81"/>
            <rFont val="Tahoma"/>
            <family val="2"/>
          </rPr>
          <t>Author:</t>
        </r>
        <r>
          <rPr>
            <sz val="9"/>
            <color indexed="81"/>
            <rFont val="Tahoma"/>
            <family val="2"/>
          </rPr>
          <t xml:space="preserve">
GST applicable separately.</t>
        </r>
      </text>
    </comment>
    <comment ref="D813" authorId="0" shapeId="0">
      <text>
        <r>
          <rPr>
            <b/>
            <sz val="9"/>
            <color indexed="81"/>
            <rFont val="Tahoma"/>
            <family val="2"/>
          </rPr>
          <t>Author:</t>
        </r>
        <r>
          <rPr>
            <sz val="9"/>
            <color indexed="81"/>
            <rFont val="Tahoma"/>
            <family val="2"/>
          </rPr>
          <t xml:space="preserve">
GST applicable separately.</t>
        </r>
      </text>
    </comment>
    <comment ref="D814" authorId="0" shapeId="0">
      <text>
        <r>
          <rPr>
            <b/>
            <sz val="9"/>
            <color indexed="81"/>
            <rFont val="Tahoma"/>
            <family val="2"/>
          </rPr>
          <t>Author:</t>
        </r>
        <r>
          <rPr>
            <sz val="9"/>
            <color indexed="81"/>
            <rFont val="Tahoma"/>
            <family val="2"/>
          </rPr>
          <t xml:space="preserve">
GST applicable separately.</t>
        </r>
      </text>
    </comment>
    <comment ref="D815" authorId="0" shapeId="0">
      <text>
        <r>
          <rPr>
            <b/>
            <sz val="9"/>
            <color indexed="81"/>
            <rFont val="Tahoma"/>
            <family val="2"/>
          </rPr>
          <t>Author:</t>
        </r>
        <r>
          <rPr>
            <sz val="9"/>
            <color indexed="81"/>
            <rFont val="Tahoma"/>
            <family val="2"/>
          </rPr>
          <t xml:space="preserve">
GST applicable separately.</t>
        </r>
      </text>
    </comment>
    <comment ref="D816" authorId="0" shapeId="0">
      <text>
        <r>
          <rPr>
            <b/>
            <sz val="9"/>
            <color indexed="81"/>
            <rFont val="Tahoma"/>
            <family val="2"/>
          </rPr>
          <t>Author:</t>
        </r>
        <r>
          <rPr>
            <sz val="9"/>
            <color indexed="81"/>
            <rFont val="Tahoma"/>
            <family val="2"/>
          </rPr>
          <t xml:space="preserve">
GST applicable separately.</t>
        </r>
      </text>
    </comment>
    <comment ref="D817" authorId="0" shapeId="0">
      <text>
        <r>
          <rPr>
            <b/>
            <sz val="9"/>
            <color indexed="81"/>
            <rFont val="Tahoma"/>
            <family val="2"/>
          </rPr>
          <t>Author:</t>
        </r>
        <r>
          <rPr>
            <sz val="9"/>
            <color indexed="81"/>
            <rFont val="Tahoma"/>
            <family val="2"/>
          </rPr>
          <t xml:space="preserve">
GST applicable separately.</t>
        </r>
      </text>
    </comment>
    <comment ref="D819" authorId="0" shapeId="0">
      <text>
        <r>
          <rPr>
            <b/>
            <sz val="9"/>
            <color indexed="81"/>
            <rFont val="Tahoma"/>
            <family val="2"/>
          </rPr>
          <t>Author:</t>
        </r>
        <r>
          <rPr>
            <sz val="9"/>
            <color indexed="81"/>
            <rFont val="Tahoma"/>
            <family val="2"/>
          </rPr>
          <t xml:space="preserve">
GST applicable separately.</t>
        </r>
      </text>
    </comment>
    <comment ref="D820" authorId="0" shapeId="0">
      <text>
        <r>
          <rPr>
            <b/>
            <sz val="9"/>
            <color indexed="81"/>
            <rFont val="Tahoma"/>
            <family val="2"/>
          </rPr>
          <t>Author:</t>
        </r>
        <r>
          <rPr>
            <sz val="9"/>
            <color indexed="81"/>
            <rFont val="Tahoma"/>
            <family val="2"/>
          </rPr>
          <t xml:space="preserve">
GST applicable separately.</t>
        </r>
      </text>
    </comment>
    <comment ref="D821" authorId="0" shapeId="0">
      <text>
        <r>
          <rPr>
            <b/>
            <sz val="9"/>
            <color indexed="81"/>
            <rFont val="Tahoma"/>
            <family val="2"/>
          </rPr>
          <t>Author:</t>
        </r>
        <r>
          <rPr>
            <sz val="9"/>
            <color indexed="81"/>
            <rFont val="Tahoma"/>
            <family val="2"/>
          </rPr>
          <t xml:space="preserve">
GST applicable separately.</t>
        </r>
      </text>
    </comment>
    <comment ref="D823" authorId="0" shapeId="0">
      <text>
        <r>
          <rPr>
            <b/>
            <sz val="9"/>
            <color indexed="81"/>
            <rFont val="Tahoma"/>
            <family val="2"/>
          </rPr>
          <t>Author:</t>
        </r>
        <r>
          <rPr>
            <sz val="9"/>
            <color indexed="81"/>
            <rFont val="Tahoma"/>
            <family val="2"/>
          </rPr>
          <t xml:space="preserve">
GST applicable separately.</t>
        </r>
      </text>
    </comment>
    <comment ref="D824" authorId="0" shapeId="0">
      <text>
        <r>
          <rPr>
            <b/>
            <sz val="9"/>
            <color indexed="81"/>
            <rFont val="Tahoma"/>
            <family val="2"/>
          </rPr>
          <t>Author:</t>
        </r>
        <r>
          <rPr>
            <sz val="9"/>
            <color indexed="81"/>
            <rFont val="Tahoma"/>
            <family val="2"/>
          </rPr>
          <t xml:space="preserve">
GST applicable separately.</t>
        </r>
      </text>
    </comment>
    <comment ref="D825" authorId="0" shapeId="0">
      <text>
        <r>
          <rPr>
            <b/>
            <sz val="9"/>
            <color indexed="81"/>
            <rFont val="Tahoma"/>
            <family val="2"/>
          </rPr>
          <t>Author:</t>
        </r>
        <r>
          <rPr>
            <sz val="9"/>
            <color indexed="81"/>
            <rFont val="Tahoma"/>
            <family val="2"/>
          </rPr>
          <t xml:space="preserve">
GST applicable separately.</t>
        </r>
      </text>
    </comment>
    <comment ref="D826" authorId="0" shapeId="0">
      <text>
        <r>
          <rPr>
            <b/>
            <sz val="9"/>
            <color indexed="81"/>
            <rFont val="Tahoma"/>
            <family val="2"/>
          </rPr>
          <t>Author:</t>
        </r>
        <r>
          <rPr>
            <sz val="9"/>
            <color indexed="81"/>
            <rFont val="Tahoma"/>
            <family val="2"/>
          </rPr>
          <t xml:space="preserve">
GST applicable separately.</t>
        </r>
      </text>
    </comment>
    <comment ref="D827" authorId="0" shapeId="0">
      <text>
        <r>
          <rPr>
            <b/>
            <sz val="9"/>
            <color indexed="81"/>
            <rFont val="Tahoma"/>
            <family val="2"/>
          </rPr>
          <t>Author:</t>
        </r>
        <r>
          <rPr>
            <sz val="9"/>
            <color indexed="81"/>
            <rFont val="Tahoma"/>
            <family val="2"/>
          </rPr>
          <t xml:space="preserve">
GST applicable separately.</t>
        </r>
      </text>
    </comment>
    <comment ref="D828" authorId="0" shapeId="0">
      <text>
        <r>
          <rPr>
            <b/>
            <sz val="9"/>
            <color indexed="81"/>
            <rFont val="Tahoma"/>
            <family val="2"/>
          </rPr>
          <t>Author:</t>
        </r>
        <r>
          <rPr>
            <sz val="9"/>
            <color indexed="81"/>
            <rFont val="Tahoma"/>
            <family val="2"/>
          </rPr>
          <t xml:space="preserve">
GST applicable separately.</t>
        </r>
      </text>
    </comment>
    <comment ref="D829" authorId="0" shapeId="0">
      <text>
        <r>
          <rPr>
            <b/>
            <sz val="9"/>
            <color indexed="81"/>
            <rFont val="Tahoma"/>
            <family val="2"/>
          </rPr>
          <t>Author:</t>
        </r>
        <r>
          <rPr>
            <sz val="9"/>
            <color indexed="81"/>
            <rFont val="Tahoma"/>
            <family val="2"/>
          </rPr>
          <t xml:space="preserve">
GST applicable separately.</t>
        </r>
      </text>
    </comment>
    <comment ref="D830" authorId="0" shapeId="0">
      <text>
        <r>
          <rPr>
            <b/>
            <sz val="9"/>
            <color indexed="81"/>
            <rFont val="Tahoma"/>
            <family val="2"/>
          </rPr>
          <t>Author:</t>
        </r>
        <r>
          <rPr>
            <sz val="9"/>
            <color indexed="81"/>
            <rFont val="Tahoma"/>
            <family val="2"/>
          </rPr>
          <t xml:space="preserve">
GST applicable separately.</t>
        </r>
      </text>
    </comment>
    <comment ref="D831" authorId="0" shapeId="0">
      <text>
        <r>
          <rPr>
            <b/>
            <sz val="9"/>
            <color indexed="81"/>
            <rFont val="Tahoma"/>
            <family val="2"/>
          </rPr>
          <t>Author:</t>
        </r>
        <r>
          <rPr>
            <sz val="9"/>
            <color indexed="81"/>
            <rFont val="Tahoma"/>
            <family val="2"/>
          </rPr>
          <t xml:space="preserve">
GST applicable separately.</t>
        </r>
      </text>
    </comment>
    <comment ref="D832" authorId="0" shapeId="0">
      <text>
        <r>
          <rPr>
            <b/>
            <sz val="9"/>
            <color indexed="81"/>
            <rFont val="Tahoma"/>
            <family val="2"/>
          </rPr>
          <t>Author:</t>
        </r>
        <r>
          <rPr>
            <sz val="9"/>
            <color indexed="81"/>
            <rFont val="Tahoma"/>
            <family val="2"/>
          </rPr>
          <t xml:space="preserve">
GST applicable separately.</t>
        </r>
      </text>
    </comment>
    <comment ref="D833" authorId="0" shapeId="0">
      <text>
        <r>
          <rPr>
            <b/>
            <sz val="9"/>
            <color indexed="81"/>
            <rFont val="Tahoma"/>
            <family val="2"/>
          </rPr>
          <t>Author:</t>
        </r>
        <r>
          <rPr>
            <sz val="9"/>
            <color indexed="81"/>
            <rFont val="Tahoma"/>
            <family val="2"/>
          </rPr>
          <t xml:space="preserve">
GST applicable separately.</t>
        </r>
      </text>
    </comment>
    <comment ref="D834" authorId="0" shapeId="0">
      <text>
        <r>
          <rPr>
            <b/>
            <sz val="9"/>
            <color indexed="81"/>
            <rFont val="Tahoma"/>
            <family val="2"/>
          </rPr>
          <t>Author:</t>
        </r>
        <r>
          <rPr>
            <sz val="9"/>
            <color indexed="81"/>
            <rFont val="Tahoma"/>
            <family val="2"/>
          </rPr>
          <t xml:space="preserve">
GST applicable separately.</t>
        </r>
      </text>
    </comment>
    <comment ref="D835" authorId="0" shapeId="0">
      <text>
        <r>
          <rPr>
            <b/>
            <sz val="9"/>
            <color indexed="81"/>
            <rFont val="Tahoma"/>
            <family val="2"/>
          </rPr>
          <t>Author:</t>
        </r>
        <r>
          <rPr>
            <sz val="9"/>
            <color indexed="81"/>
            <rFont val="Tahoma"/>
            <family val="2"/>
          </rPr>
          <t xml:space="preserve">
GST applicable separately.</t>
        </r>
      </text>
    </comment>
    <comment ref="D836" authorId="0" shapeId="0">
      <text>
        <r>
          <rPr>
            <b/>
            <sz val="9"/>
            <color indexed="81"/>
            <rFont val="Tahoma"/>
            <family val="2"/>
          </rPr>
          <t>Author:</t>
        </r>
        <r>
          <rPr>
            <sz val="9"/>
            <color indexed="81"/>
            <rFont val="Tahoma"/>
            <family val="2"/>
          </rPr>
          <t xml:space="preserve">
GST applicable separately.</t>
        </r>
      </text>
    </comment>
    <comment ref="D837" authorId="0" shapeId="0">
      <text>
        <r>
          <rPr>
            <b/>
            <sz val="9"/>
            <color indexed="81"/>
            <rFont val="Tahoma"/>
            <family val="2"/>
          </rPr>
          <t>Author:</t>
        </r>
        <r>
          <rPr>
            <sz val="9"/>
            <color indexed="81"/>
            <rFont val="Tahoma"/>
            <family val="2"/>
          </rPr>
          <t xml:space="preserve">
GST applicable separately.</t>
        </r>
      </text>
    </comment>
    <comment ref="D838" authorId="0" shapeId="0">
      <text>
        <r>
          <rPr>
            <b/>
            <sz val="9"/>
            <color indexed="81"/>
            <rFont val="Tahoma"/>
            <family val="2"/>
          </rPr>
          <t>Author:</t>
        </r>
        <r>
          <rPr>
            <sz val="9"/>
            <color indexed="81"/>
            <rFont val="Tahoma"/>
            <family val="2"/>
          </rPr>
          <t xml:space="preserve">
GST applicable separately.</t>
        </r>
      </text>
    </comment>
    <comment ref="D840" authorId="0" shapeId="0">
      <text>
        <r>
          <rPr>
            <b/>
            <sz val="9"/>
            <color indexed="81"/>
            <rFont val="Tahoma"/>
            <family val="2"/>
          </rPr>
          <t>Author:</t>
        </r>
        <r>
          <rPr>
            <sz val="9"/>
            <color indexed="81"/>
            <rFont val="Tahoma"/>
            <family val="2"/>
          </rPr>
          <t xml:space="preserve">
GST applicable separately.</t>
        </r>
      </text>
    </comment>
    <comment ref="D841" authorId="0" shapeId="0">
      <text>
        <r>
          <rPr>
            <b/>
            <sz val="9"/>
            <color indexed="81"/>
            <rFont val="Tahoma"/>
            <family val="2"/>
          </rPr>
          <t>Author:</t>
        </r>
        <r>
          <rPr>
            <sz val="9"/>
            <color indexed="81"/>
            <rFont val="Tahoma"/>
            <family val="2"/>
          </rPr>
          <t xml:space="preserve">
GST applicable separately.</t>
        </r>
      </text>
    </comment>
    <comment ref="D842" authorId="0" shapeId="0">
      <text>
        <r>
          <rPr>
            <b/>
            <sz val="9"/>
            <color indexed="81"/>
            <rFont val="Tahoma"/>
            <family val="2"/>
          </rPr>
          <t>Author:</t>
        </r>
        <r>
          <rPr>
            <sz val="9"/>
            <color indexed="81"/>
            <rFont val="Tahoma"/>
            <family val="2"/>
          </rPr>
          <t xml:space="preserve">
GST applicable separately.</t>
        </r>
      </text>
    </comment>
    <comment ref="D843" authorId="0" shapeId="0">
      <text>
        <r>
          <rPr>
            <b/>
            <sz val="9"/>
            <color indexed="81"/>
            <rFont val="Tahoma"/>
            <family val="2"/>
          </rPr>
          <t>Author:</t>
        </r>
        <r>
          <rPr>
            <sz val="9"/>
            <color indexed="81"/>
            <rFont val="Tahoma"/>
            <family val="2"/>
          </rPr>
          <t xml:space="preserve">
GST applicable separately.</t>
        </r>
      </text>
    </comment>
    <comment ref="D845" authorId="0" shapeId="0">
      <text>
        <r>
          <rPr>
            <b/>
            <sz val="9"/>
            <color indexed="81"/>
            <rFont val="Tahoma"/>
            <family val="2"/>
          </rPr>
          <t>Author:</t>
        </r>
        <r>
          <rPr>
            <sz val="9"/>
            <color indexed="81"/>
            <rFont val="Tahoma"/>
            <family val="2"/>
          </rPr>
          <t xml:space="preserve">
GST applicable separately.</t>
        </r>
      </text>
    </comment>
    <comment ref="D846" authorId="0" shapeId="0">
      <text>
        <r>
          <rPr>
            <b/>
            <sz val="9"/>
            <color indexed="81"/>
            <rFont val="Tahoma"/>
            <family val="2"/>
          </rPr>
          <t>Author:</t>
        </r>
        <r>
          <rPr>
            <sz val="9"/>
            <color indexed="81"/>
            <rFont val="Tahoma"/>
            <family val="2"/>
          </rPr>
          <t xml:space="preserve">
GST applicable separately.</t>
        </r>
      </text>
    </comment>
    <comment ref="D847" authorId="0" shapeId="0">
      <text>
        <r>
          <rPr>
            <b/>
            <sz val="9"/>
            <color indexed="81"/>
            <rFont val="Tahoma"/>
            <family val="2"/>
          </rPr>
          <t>Author:</t>
        </r>
        <r>
          <rPr>
            <sz val="9"/>
            <color indexed="81"/>
            <rFont val="Tahoma"/>
            <family val="2"/>
          </rPr>
          <t xml:space="preserve">
GST applicable separately.</t>
        </r>
      </text>
    </comment>
    <comment ref="D848" authorId="0" shapeId="0">
      <text>
        <r>
          <rPr>
            <b/>
            <sz val="9"/>
            <color indexed="81"/>
            <rFont val="Tahoma"/>
            <family val="2"/>
          </rPr>
          <t>Author:</t>
        </r>
        <r>
          <rPr>
            <sz val="9"/>
            <color indexed="81"/>
            <rFont val="Tahoma"/>
            <family val="2"/>
          </rPr>
          <t xml:space="preserve">
GST applicable separately.</t>
        </r>
      </text>
    </comment>
    <comment ref="D850" authorId="0" shapeId="0">
      <text>
        <r>
          <rPr>
            <b/>
            <sz val="9"/>
            <color indexed="81"/>
            <rFont val="Tahoma"/>
            <family val="2"/>
          </rPr>
          <t>Author:</t>
        </r>
        <r>
          <rPr>
            <sz val="9"/>
            <color indexed="81"/>
            <rFont val="Tahoma"/>
            <family val="2"/>
          </rPr>
          <t xml:space="preserve">
GST applicable separately.</t>
        </r>
      </text>
    </comment>
    <comment ref="D851" authorId="0" shapeId="0">
      <text>
        <r>
          <rPr>
            <b/>
            <sz val="9"/>
            <color indexed="81"/>
            <rFont val="Tahoma"/>
            <family val="2"/>
          </rPr>
          <t>Author:</t>
        </r>
        <r>
          <rPr>
            <sz val="9"/>
            <color indexed="81"/>
            <rFont val="Tahoma"/>
            <family val="2"/>
          </rPr>
          <t xml:space="preserve">
GST applicable separately.</t>
        </r>
      </text>
    </comment>
    <comment ref="D852" authorId="0" shapeId="0">
      <text>
        <r>
          <rPr>
            <b/>
            <sz val="9"/>
            <color indexed="81"/>
            <rFont val="Tahoma"/>
            <family val="2"/>
          </rPr>
          <t>Author:</t>
        </r>
        <r>
          <rPr>
            <sz val="9"/>
            <color indexed="81"/>
            <rFont val="Tahoma"/>
            <family val="2"/>
          </rPr>
          <t xml:space="preserve">
GST applicable separately.</t>
        </r>
      </text>
    </comment>
    <comment ref="D853" authorId="0" shapeId="0">
      <text>
        <r>
          <rPr>
            <b/>
            <sz val="9"/>
            <color indexed="81"/>
            <rFont val="Tahoma"/>
            <family val="2"/>
          </rPr>
          <t>Author:</t>
        </r>
        <r>
          <rPr>
            <sz val="9"/>
            <color indexed="81"/>
            <rFont val="Tahoma"/>
            <family val="2"/>
          </rPr>
          <t xml:space="preserve">
GST applicable separately.</t>
        </r>
      </text>
    </comment>
    <comment ref="D854" authorId="0" shapeId="0">
      <text>
        <r>
          <rPr>
            <b/>
            <sz val="9"/>
            <color indexed="81"/>
            <rFont val="Tahoma"/>
            <family val="2"/>
          </rPr>
          <t>Author:</t>
        </r>
        <r>
          <rPr>
            <sz val="9"/>
            <color indexed="81"/>
            <rFont val="Tahoma"/>
            <family val="2"/>
          </rPr>
          <t xml:space="preserve">
GST applicable separately.</t>
        </r>
      </text>
    </comment>
    <comment ref="D855" authorId="0" shapeId="0">
      <text>
        <r>
          <rPr>
            <b/>
            <sz val="9"/>
            <color indexed="81"/>
            <rFont val="Tahoma"/>
            <family val="2"/>
          </rPr>
          <t>Author:</t>
        </r>
        <r>
          <rPr>
            <sz val="9"/>
            <color indexed="81"/>
            <rFont val="Tahoma"/>
            <family val="2"/>
          </rPr>
          <t xml:space="preserve">
GST applicable separately.</t>
        </r>
      </text>
    </comment>
    <comment ref="D856" authorId="0" shapeId="0">
      <text>
        <r>
          <rPr>
            <b/>
            <sz val="9"/>
            <color indexed="81"/>
            <rFont val="Tahoma"/>
            <family val="2"/>
          </rPr>
          <t>Author:</t>
        </r>
        <r>
          <rPr>
            <sz val="9"/>
            <color indexed="81"/>
            <rFont val="Tahoma"/>
            <family val="2"/>
          </rPr>
          <t xml:space="preserve">
GST applicable separately.</t>
        </r>
      </text>
    </comment>
    <comment ref="D857" authorId="0" shapeId="0">
      <text>
        <r>
          <rPr>
            <b/>
            <sz val="9"/>
            <color indexed="81"/>
            <rFont val="Tahoma"/>
            <family val="2"/>
          </rPr>
          <t>Author:</t>
        </r>
        <r>
          <rPr>
            <sz val="9"/>
            <color indexed="81"/>
            <rFont val="Tahoma"/>
            <family val="2"/>
          </rPr>
          <t xml:space="preserve">
GST applicable separately.</t>
        </r>
      </text>
    </comment>
    <comment ref="D858" authorId="0" shapeId="0">
      <text>
        <r>
          <rPr>
            <b/>
            <sz val="9"/>
            <color indexed="81"/>
            <rFont val="Tahoma"/>
            <family val="2"/>
          </rPr>
          <t>Author:</t>
        </r>
        <r>
          <rPr>
            <sz val="9"/>
            <color indexed="81"/>
            <rFont val="Tahoma"/>
            <family val="2"/>
          </rPr>
          <t xml:space="preserve">
GST applicable separately.</t>
        </r>
      </text>
    </comment>
    <comment ref="D859" authorId="0" shapeId="0">
      <text>
        <r>
          <rPr>
            <b/>
            <sz val="9"/>
            <color indexed="81"/>
            <rFont val="Tahoma"/>
            <family val="2"/>
          </rPr>
          <t>Author:</t>
        </r>
        <r>
          <rPr>
            <sz val="9"/>
            <color indexed="81"/>
            <rFont val="Tahoma"/>
            <family val="2"/>
          </rPr>
          <t xml:space="preserve">
GST applicable separately.</t>
        </r>
      </text>
    </comment>
    <comment ref="D860" authorId="0" shapeId="0">
      <text>
        <r>
          <rPr>
            <b/>
            <sz val="9"/>
            <color indexed="81"/>
            <rFont val="Tahoma"/>
            <family val="2"/>
          </rPr>
          <t>Author:</t>
        </r>
        <r>
          <rPr>
            <sz val="9"/>
            <color indexed="81"/>
            <rFont val="Tahoma"/>
            <family val="2"/>
          </rPr>
          <t xml:space="preserve">
GST applicable separately.</t>
        </r>
      </text>
    </comment>
    <comment ref="D861" authorId="0" shapeId="0">
      <text>
        <r>
          <rPr>
            <b/>
            <sz val="9"/>
            <color indexed="81"/>
            <rFont val="Tahoma"/>
            <family val="2"/>
          </rPr>
          <t>Author:</t>
        </r>
        <r>
          <rPr>
            <sz val="9"/>
            <color indexed="81"/>
            <rFont val="Tahoma"/>
            <family val="2"/>
          </rPr>
          <t xml:space="preserve">
GST applicable separately.</t>
        </r>
      </text>
    </comment>
    <comment ref="D862" authorId="0" shapeId="0">
      <text>
        <r>
          <rPr>
            <b/>
            <sz val="9"/>
            <color indexed="81"/>
            <rFont val="Tahoma"/>
            <family val="2"/>
          </rPr>
          <t>Author:</t>
        </r>
        <r>
          <rPr>
            <sz val="9"/>
            <color indexed="81"/>
            <rFont val="Tahoma"/>
            <family val="2"/>
          </rPr>
          <t xml:space="preserve">
GST applicable separately.</t>
        </r>
      </text>
    </comment>
    <comment ref="D863" authorId="0" shapeId="0">
      <text>
        <r>
          <rPr>
            <b/>
            <sz val="9"/>
            <color indexed="81"/>
            <rFont val="Tahoma"/>
            <family val="2"/>
          </rPr>
          <t>Author:</t>
        </r>
        <r>
          <rPr>
            <sz val="9"/>
            <color indexed="81"/>
            <rFont val="Tahoma"/>
            <family val="2"/>
          </rPr>
          <t xml:space="preserve">
GST applicable separately.</t>
        </r>
      </text>
    </comment>
    <comment ref="D864" authorId="0" shapeId="0">
      <text>
        <r>
          <rPr>
            <b/>
            <sz val="9"/>
            <color indexed="81"/>
            <rFont val="Tahoma"/>
            <family val="2"/>
          </rPr>
          <t>Author:</t>
        </r>
        <r>
          <rPr>
            <sz val="9"/>
            <color indexed="81"/>
            <rFont val="Tahoma"/>
            <family val="2"/>
          </rPr>
          <t xml:space="preserve">
GST applicable separately.</t>
        </r>
      </text>
    </comment>
    <comment ref="D867" authorId="0" shapeId="0">
      <text>
        <r>
          <rPr>
            <b/>
            <sz val="9"/>
            <color indexed="81"/>
            <rFont val="Tahoma"/>
            <family val="2"/>
          </rPr>
          <t>Author:</t>
        </r>
        <r>
          <rPr>
            <sz val="9"/>
            <color indexed="81"/>
            <rFont val="Tahoma"/>
            <family val="2"/>
          </rPr>
          <t xml:space="preserve">
GST applicable separately.</t>
        </r>
      </text>
    </comment>
    <comment ref="D868" authorId="0" shapeId="0">
      <text>
        <r>
          <rPr>
            <b/>
            <sz val="9"/>
            <color indexed="81"/>
            <rFont val="Tahoma"/>
            <family val="2"/>
          </rPr>
          <t>Author:</t>
        </r>
        <r>
          <rPr>
            <sz val="9"/>
            <color indexed="81"/>
            <rFont val="Tahoma"/>
            <family val="2"/>
          </rPr>
          <t xml:space="preserve">
GST applicable separately.</t>
        </r>
      </text>
    </comment>
    <comment ref="D869" authorId="0" shapeId="0">
      <text>
        <r>
          <rPr>
            <b/>
            <sz val="9"/>
            <color indexed="81"/>
            <rFont val="Tahoma"/>
            <family val="2"/>
          </rPr>
          <t>Author:</t>
        </r>
        <r>
          <rPr>
            <sz val="9"/>
            <color indexed="81"/>
            <rFont val="Tahoma"/>
            <family val="2"/>
          </rPr>
          <t xml:space="preserve">
GST applicable separately.</t>
        </r>
      </text>
    </comment>
    <comment ref="D870" authorId="0" shapeId="0">
      <text>
        <r>
          <rPr>
            <b/>
            <sz val="9"/>
            <color indexed="81"/>
            <rFont val="Tahoma"/>
            <family val="2"/>
          </rPr>
          <t>Author:</t>
        </r>
        <r>
          <rPr>
            <sz val="9"/>
            <color indexed="81"/>
            <rFont val="Tahoma"/>
            <family val="2"/>
          </rPr>
          <t xml:space="preserve">
GST applicable separately.</t>
        </r>
      </text>
    </comment>
    <comment ref="D871" authorId="0" shapeId="0">
      <text>
        <r>
          <rPr>
            <b/>
            <sz val="9"/>
            <color indexed="81"/>
            <rFont val="Tahoma"/>
            <family val="2"/>
          </rPr>
          <t>Author:</t>
        </r>
        <r>
          <rPr>
            <sz val="9"/>
            <color indexed="81"/>
            <rFont val="Tahoma"/>
            <family val="2"/>
          </rPr>
          <t xml:space="preserve">
GST applicable separately.</t>
        </r>
      </text>
    </comment>
    <comment ref="D872" authorId="0" shapeId="0">
      <text>
        <r>
          <rPr>
            <b/>
            <sz val="9"/>
            <color indexed="81"/>
            <rFont val="Tahoma"/>
            <family val="2"/>
          </rPr>
          <t>Author:</t>
        </r>
        <r>
          <rPr>
            <sz val="9"/>
            <color indexed="81"/>
            <rFont val="Tahoma"/>
            <family val="2"/>
          </rPr>
          <t xml:space="preserve">
GST applicable separately.</t>
        </r>
      </text>
    </comment>
    <comment ref="D873" authorId="0" shapeId="0">
      <text>
        <r>
          <rPr>
            <b/>
            <sz val="9"/>
            <color indexed="81"/>
            <rFont val="Tahoma"/>
            <family val="2"/>
          </rPr>
          <t>Author:</t>
        </r>
        <r>
          <rPr>
            <sz val="9"/>
            <color indexed="81"/>
            <rFont val="Tahoma"/>
            <family val="2"/>
          </rPr>
          <t xml:space="preserve">
GST applicable separately.</t>
        </r>
      </text>
    </comment>
    <comment ref="D874" authorId="0" shapeId="0">
      <text>
        <r>
          <rPr>
            <b/>
            <sz val="9"/>
            <color indexed="81"/>
            <rFont val="Tahoma"/>
            <family val="2"/>
          </rPr>
          <t>Author:</t>
        </r>
        <r>
          <rPr>
            <sz val="9"/>
            <color indexed="81"/>
            <rFont val="Tahoma"/>
            <family val="2"/>
          </rPr>
          <t xml:space="preserve">
GST applicable separately.</t>
        </r>
      </text>
    </comment>
    <comment ref="D875" authorId="0" shapeId="0">
      <text>
        <r>
          <rPr>
            <b/>
            <sz val="9"/>
            <color indexed="81"/>
            <rFont val="Tahoma"/>
            <family val="2"/>
          </rPr>
          <t>Author:</t>
        </r>
        <r>
          <rPr>
            <sz val="9"/>
            <color indexed="81"/>
            <rFont val="Tahoma"/>
            <family val="2"/>
          </rPr>
          <t xml:space="preserve">
GST applicable separately.</t>
        </r>
      </text>
    </comment>
    <comment ref="D876" authorId="0" shapeId="0">
      <text>
        <r>
          <rPr>
            <b/>
            <sz val="9"/>
            <color indexed="81"/>
            <rFont val="Tahoma"/>
            <family val="2"/>
          </rPr>
          <t>Author:</t>
        </r>
        <r>
          <rPr>
            <sz val="9"/>
            <color indexed="81"/>
            <rFont val="Tahoma"/>
            <family val="2"/>
          </rPr>
          <t xml:space="preserve">
GST applicable separately.</t>
        </r>
      </text>
    </comment>
    <comment ref="D877" authorId="0" shapeId="0">
      <text>
        <r>
          <rPr>
            <b/>
            <sz val="9"/>
            <color indexed="81"/>
            <rFont val="Tahoma"/>
            <family val="2"/>
          </rPr>
          <t>Author:</t>
        </r>
        <r>
          <rPr>
            <sz val="9"/>
            <color indexed="81"/>
            <rFont val="Tahoma"/>
            <family val="2"/>
          </rPr>
          <t xml:space="preserve">
GST applicable separately.</t>
        </r>
      </text>
    </comment>
    <comment ref="D878" authorId="0" shapeId="0">
      <text>
        <r>
          <rPr>
            <b/>
            <sz val="9"/>
            <color indexed="81"/>
            <rFont val="Tahoma"/>
            <family val="2"/>
          </rPr>
          <t>Author:</t>
        </r>
        <r>
          <rPr>
            <sz val="9"/>
            <color indexed="81"/>
            <rFont val="Tahoma"/>
            <family val="2"/>
          </rPr>
          <t xml:space="preserve">
GST applicable separately.</t>
        </r>
      </text>
    </comment>
  </commentList>
</comments>
</file>

<file path=xl/comments2.xml><?xml version="1.0" encoding="utf-8"?>
<comments xmlns="http://schemas.openxmlformats.org/spreadsheetml/2006/main">
  <authors>
    <author>Author</author>
  </authors>
  <commentList>
    <comment ref="C19" authorId="0" shapeId="0">
      <text>
        <r>
          <rPr>
            <b/>
            <sz val="9"/>
            <color indexed="81"/>
            <rFont val="Tahoma"/>
            <family val="2"/>
          </rPr>
          <t>Author:</t>
        </r>
        <r>
          <rPr>
            <sz val="9"/>
            <color indexed="81"/>
            <rFont val="Tahoma"/>
            <family val="2"/>
          </rPr>
          <t xml:space="preserve">
2.6 cmt for H-Beam and 2.2 Cmt for PCC Pole </t>
        </r>
      </text>
    </comment>
    <comment ref="C20" authorId="0" shapeId="0">
      <text>
        <r>
          <rPr>
            <b/>
            <sz val="9"/>
            <color indexed="81"/>
            <rFont val="Tahoma"/>
            <family val="2"/>
          </rPr>
          <t>Author:</t>
        </r>
        <r>
          <rPr>
            <sz val="9"/>
            <color indexed="81"/>
            <rFont val="Tahoma"/>
            <family val="2"/>
          </rPr>
          <t xml:space="preserve">
2.6 cmt for H-Beam and 2.2 Cmt for PCC Pole </t>
        </r>
      </text>
    </comment>
    <comment ref="B36" authorId="0" shapeId="0">
      <text>
        <r>
          <rPr>
            <b/>
            <sz val="9"/>
            <color indexed="81"/>
            <rFont val="Tahoma"/>
            <family val="2"/>
          </rPr>
          <t>Author:</t>
        </r>
        <r>
          <rPr>
            <sz val="9"/>
            <color indexed="81"/>
            <rFont val="Tahoma"/>
            <family val="2"/>
          </rPr>
          <t xml:space="preserve">
Earlier name was Incidental charges @7.5% on SUB TOTAL-1</t>
        </r>
      </text>
    </comment>
    <comment ref="B40" authorId="0" shapeId="0">
      <text>
        <r>
          <rPr>
            <b/>
            <sz val="9"/>
            <color indexed="81"/>
            <rFont val="Tahoma"/>
            <family val="2"/>
          </rPr>
          <t>Author:</t>
        </r>
        <r>
          <rPr>
            <sz val="9"/>
            <color indexed="81"/>
            <rFont val="Tahoma"/>
            <family val="2"/>
          </rPr>
          <t xml:space="preserve">
Earlier name was - Transportation charges @ 4% Serial No- 22</t>
        </r>
      </text>
    </comment>
  </commentList>
</comments>
</file>

<file path=xl/comments3.xml><?xml version="1.0" encoding="utf-8"?>
<comments xmlns="http://schemas.openxmlformats.org/spreadsheetml/2006/main">
  <authors>
    <author>Author</author>
  </authors>
  <commentList>
    <comment ref="B28" authorId="0" shapeId="0">
      <text>
        <r>
          <rPr>
            <b/>
            <sz val="9"/>
            <color indexed="81"/>
            <rFont val="Tahoma"/>
            <family val="2"/>
          </rPr>
          <t>Author:</t>
        </r>
        <r>
          <rPr>
            <sz val="9"/>
            <color indexed="81"/>
            <rFont val="Tahoma"/>
            <family val="2"/>
          </rPr>
          <t xml:space="preserve">
Name changed. Earlier name was - Overhead Charges @ 12.5% [Market Fluctuation, Service Tax, Contractor's profit etc.] on Row - 6, 8, 9, 10, 11, 12</t>
        </r>
      </text>
    </comment>
  </commentList>
</comments>
</file>

<file path=xl/comments4.xml><?xml version="1.0" encoding="utf-8"?>
<comments xmlns="http://schemas.openxmlformats.org/spreadsheetml/2006/main">
  <authors>
    <author>Author</author>
  </authors>
  <commentList>
    <comment ref="G35" authorId="0" shapeId="0">
      <text>
        <r>
          <rPr>
            <b/>
            <sz val="9"/>
            <color indexed="81"/>
            <rFont val="Tahoma"/>
            <family val="2"/>
          </rPr>
          <t xml:space="preserve">89326879: </t>
        </r>
        <r>
          <rPr>
            <b/>
            <sz val="14"/>
            <color indexed="81"/>
            <rFont val="Arial"/>
            <family val="2"/>
          </rPr>
          <t>***</t>
        </r>
        <r>
          <rPr>
            <sz val="9"/>
            <color indexed="81"/>
            <rFont val="Tahoma"/>
            <family val="2"/>
          </rPr>
          <t xml:space="preserve">
</t>
        </r>
      </text>
    </comment>
    <comment ref="G44" authorId="0" shapeId="0">
      <text>
        <r>
          <rPr>
            <b/>
            <sz val="9"/>
            <color indexed="81"/>
            <rFont val="Tahoma"/>
            <family val="2"/>
          </rPr>
          <t>Author:</t>
        </r>
        <r>
          <rPr>
            <sz val="9"/>
            <color indexed="81"/>
            <rFont val="Tahoma"/>
            <family val="2"/>
          </rPr>
          <t xml:space="preserve">
Fill appropriate cost (LS amt. 250000.00 taken for calculation)</t>
        </r>
      </text>
    </comment>
    <comment ref="H44" authorId="0" shapeId="0">
      <text>
        <r>
          <rPr>
            <b/>
            <sz val="9"/>
            <color indexed="81"/>
            <rFont val="Tahoma"/>
            <family val="2"/>
          </rPr>
          <t>Author:</t>
        </r>
        <r>
          <rPr>
            <sz val="9"/>
            <color indexed="81"/>
            <rFont val="Tahoma"/>
            <family val="2"/>
          </rPr>
          <t xml:space="preserve">
Fill appropriate cost (LS amt. 250000.00 taken for calculation)</t>
        </r>
      </text>
    </comment>
    <comment ref="G45" authorId="0" shapeId="0">
      <text>
        <r>
          <rPr>
            <b/>
            <sz val="9"/>
            <color indexed="81"/>
            <rFont val="Tahoma"/>
            <family val="2"/>
          </rPr>
          <t>Author:</t>
        </r>
        <r>
          <rPr>
            <sz val="9"/>
            <color indexed="81"/>
            <rFont val="Tahoma"/>
            <family val="2"/>
          </rPr>
          <t xml:space="preserve">
Fill appropriate cost (LS amt. 1500000.00 taken for calculation)</t>
        </r>
      </text>
    </comment>
    <comment ref="H45" authorId="0" shapeId="0">
      <text>
        <r>
          <rPr>
            <b/>
            <sz val="9"/>
            <color indexed="81"/>
            <rFont val="Tahoma"/>
            <family val="2"/>
          </rPr>
          <t>Author:</t>
        </r>
        <r>
          <rPr>
            <sz val="9"/>
            <color indexed="81"/>
            <rFont val="Tahoma"/>
            <family val="2"/>
          </rPr>
          <t xml:space="preserve">
Fill appropriate cost (LS amt. 1500000.00 taken for calculation)</t>
        </r>
      </text>
    </comment>
  </commentList>
</comments>
</file>

<file path=xl/comments5.xml><?xml version="1.0" encoding="utf-8"?>
<comments xmlns="http://schemas.openxmlformats.org/spreadsheetml/2006/main">
  <authors>
    <author>Author</author>
  </authors>
  <commentList>
    <comment ref="G41" authorId="0" shapeId="0">
      <text>
        <r>
          <rPr>
            <b/>
            <sz val="9"/>
            <color indexed="81"/>
            <rFont val="Tahoma"/>
            <family val="2"/>
          </rPr>
          <t>Author:</t>
        </r>
        <r>
          <rPr>
            <sz val="9"/>
            <color indexed="81"/>
            <rFont val="Tahoma"/>
            <family val="2"/>
          </rPr>
          <t xml:space="preserve">
Fill appropriate cost (LS amt. 200000.00 taken for calculation)</t>
        </r>
      </text>
    </comment>
    <comment ref="H41" authorId="0" shapeId="0">
      <text>
        <r>
          <rPr>
            <b/>
            <sz val="9"/>
            <color indexed="81"/>
            <rFont val="Tahoma"/>
            <family val="2"/>
          </rPr>
          <t>Author:</t>
        </r>
        <r>
          <rPr>
            <sz val="9"/>
            <color indexed="81"/>
            <rFont val="Tahoma"/>
            <family val="2"/>
          </rPr>
          <t xml:space="preserve">
Fill appropriate cost (LS amt. 200000.00 taken for calculation)</t>
        </r>
      </text>
    </comment>
  </commentList>
</comments>
</file>

<file path=xl/sharedStrings.xml><?xml version="1.0" encoding="utf-8"?>
<sst xmlns="http://schemas.openxmlformats.org/spreadsheetml/2006/main" count="4244" uniqueCount="2028">
  <si>
    <t>COST SCHEDULE  A-1</t>
  </si>
  <si>
    <t>1 KM OF 33 kV LINE ON PCC POLES / H-BEAMS WITH MAXIMUM SPAN OF 100 METERS USING RACCOON CONDUCTOR</t>
  </si>
  <si>
    <t>S No</t>
  </si>
  <si>
    <t>PARTICULARS</t>
  </si>
  <si>
    <t xml:space="preserve">New SAP Bin Code </t>
  </si>
  <si>
    <t>Unit</t>
  </si>
  <si>
    <t>280 Kg; 9.1 Mtr long PCC Pole</t>
  </si>
  <si>
    <t>"H" Beam 152x152mm 37.1 Kg/Mtr 13.0 Mtr</t>
  </si>
  <si>
    <t>365 Kg 11 Mtr long PCC Pole</t>
  </si>
  <si>
    <t>Qty</t>
  </si>
  <si>
    <t xml:space="preserve">Rate </t>
  </si>
  <si>
    <t xml:space="preserve">Amount </t>
  </si>
  <si>
    <t>Rate</t>
  </si>
  <si>
    <t xml:space="preserve">280 Kg; 9.1 Mtr long PCC Pole </t>
  </si>
  <si>
    <t>No</t>
  </si>
  <si>
    <t>2</t>
  </si>
  <si>
    <t xml:space="preserve">H-Beam 152x152 mm 37.1 Kg/Mtr 13 M (482.30 Kg) x 10 No = 4823 Kgs </t>
  </si>
  <si>
    <t>Kg</t>
  </si>
  <si>
    <t>3</t>
  </si>
  <si>
    <t xml:space="preserve">365 Kg; 11 Mtr long PCC Pole </t>
  </si>
  <si>
    <t>33 kV "V" Cross arm 75x75x6 mm</t>
  </si>
  <si>
    <t xml:space="preserve">Back Clamp for Cross Arm </t>
  </si>
  <si>
    <t>(i) Stay Clamp for PCC Pole</t>
  </si>
  <si>
    <t>Pair</t>
  </si>
  <si>
    <t>(ii) Stay Clamp for "H" Beam</t>
  </si>
  <si>
    <t>33 kV Top Clamps</t>
  </si>
  <si>
    <t>Earthing Set (Coil earth as per Drg. No. g/007)</t>
  </si>
  <si>
    <t>33 kV Polymeric Pin insulator with Pin</t>
  </si>
  <si>
    <t>Raccoon ACSR Conductor (80 Sqmm, Al. Eq) with 3% sag</t>
  </si>
  <si>
    <t>Mtr</t>
  </si>
  <si>
    <t xml:space="preserve">Jointing Sleeves suitable ( for 80 Sqmm, Al. Eq. ACSR cond.)   </t>
  </si>
  <si>
    <t>(i) Stay set 20 mm</t>
  </si>
  <si>
    <t>(ii) Stay Clamp For PCC Pole</t>
  </si>
  <si>
    <t>(iii) Stay Clamp For "H" Beam</t>
  </si>
  <si>
    <t>(iv) Stay Wire 7/8 SWG @ 8.5 kg/  stay</t>
  </si>
  <si>
    <t>Concreting of supports @ 0.6 Cmt. Per pole for H-Beam ; @ 0.5 Cmt. Per pole for 365 kG PCC; and @ 0.3 Cmt per stay and @ 0.05 Cmt per pole for base padding for PCC / H-Beam pole. (1:3:6)</t>
  </si>
  <si>
    <t xml:space="preserve">Cmt </t>
  </si>
  <si>
    <t xml:space="preserve">Red Oxide Paint </t>
  </si>
  <si>
    <t>Ltr</t>
  </si>
  <si>
    <t xml:space="preserve">Aluminium Paint </t>
  </si>
  <si>
    <t>Barbed Wire (@ 2 Kg/Pole)</t>
  </si>
  <si>
    <t xml:space="preserve">Danger Board </t>
  </si>
  <si>
    <t>M.S. Nuts and Bolts</t>
  </si>
  <si>
    <t>16x65 mm</t>
  </si>
  <si>
    <t>16x90 mm</t>
  </si>
  <si>
    <t>16x140 mm</t>
  </si>
  <si>
    <t>16x160 mm</t>
  </si>
  <si>
    <t xml:space="preserve"> Guarding 33 kV </t>
  </si>
  <si>
    <t>Rs</t>
  </si>
  <si>
    <t xml:space="preserve">(i) G.I. Wire 6 SWG </t>
  </si>
  <si>
    <t xml:space="preserve">(ii) G.I. Wire 8 SWG </t>
  </si>
  <si>
    <t xml:space="preserve">(iii) 33 kV guarding channel </t>
  </si>
  <si>
    <t>Set</t>
  </si>
  <si>
    <t>(iv) Stay Clamp Set</t>
  </si>
  <si>
    <t>(v) M.S. Nut &amp; Bolt 16x140 mm</t>
  </si>
  <si>
    <t xml:space="preserve">Kg </t>
  </si>
  <si>
    <t xml:space="preserve">(vi) I--Bolt Big Size </t>
  </si>
  <si>
    <t>(vii) Stay set 20 mm complete</t>
  </si>
  <si>
    <t>(viii) Stay wire 7/8 SWG &amp; 8.5 Kg/stay</t>
  </si>
  <si>
    <t>(ix) M.S.Nuts &amp; Bolts 16x90 mm.</t>
  </si>
  <si>
    <t>SUB TOTAL-1 (Material cost including GST)</t>
  </si>
  <si>
    <t>Material cost excluding GST (Sub Total-1/1.18)</t>
  </si>
  <si>
    <t>Back filling of PCC Pole with boulders @ 0.35 Cmt per pole</t>
  </si>
  <si>
    <t>Labour charges as per Schedule No.- AL-1</t>
  </si>
  <si>
    <t>Labour charges for concreting</t>
  </si>
  <si>
    <t>Cmt</t>
  </si>
  <si>
    <t>(i)</t>
  </si>
  <si>
    <t>Upto 100 km @ 2% on Serial no. 21</t>
  </si>
  <si>
    <t>Overhead Charges @ 12.5% [Market Fluctuation, Service Tax, Contractor's profit etc.] on Serial no. - 21, 22, 23, 24, 25, 26 (i)</t>
  </si>
  <si>
    <t>Total Estimated Cost excluding GST [Serial no. 21, 22, 23, 24, 25, 26(i), 27]</t>
  </si>
  <si>
    <t>Applicable CGST @ 9% on Serial no. 28</t>
  </si>
  <si>
    <t>Applicable SGST @ 9% on Serial no. 28</t>
  </si>
  <si>
    <t>Total Estimated Cost including GST (Serial no. 28+29+30)</t>
  </si>
  <si>
    <t xml:space="preserve">Total Estimated Cost including GST (Rounded off) </t>
  </si>
  <si>
    <t>Note:-</t>
  </si>
  <si>
    <t>Schedule A-2 (B) is to be supplemented with every 1.0 Km of 33 kV line.</t>
  </si>
  <si>
    <t>All the rates are with considering price variation clause.</t>
  </si>
  <si>
    <t>COST SCHEDULE   A-2 (A)</t>
  </si>
  <si>
    <t>S. No.</t>
  </si>
  <si>
    <t>PCC Pole 280 kg 9.1 Mtr. Long</t>
  </si>
  <si>
    <t>H-Beams 37.1 Kg/Mtr., 13 Mtr. Long</t>
  </si>
  <si>
    <t>1</t>
  </si>
  <si>
    <t>6</t>
  </si>
  <si>
    <t>280 Kg.,9.1 Mtrs. long PCC Poles</t>
  </si>
  <si>
    <t xml:space="preserve">H-Beams 152 X 152 mm., 37.1 Kg/Mtr 13 Mtr. Long (482.3 Kg x 4 No = 1929.2 Kgs) </t>
  </si>
  <si>
    <t>D.C.cross- arm of 100 X  50 X 6 mm. suitable for 5' centre DP</t>
  </si>
  <si>
    <t>33 kV Strain H.W. fitting</t>
  </si>
  <si>
    <t>33 kV Polymer Disc Insulator</t>
  </si>
  <si>
    <t>DOG ACSR Conductor (100 Sqmm, Al. Eq) with 3% sag</t>
  </si>
  <si>
    <t>No.</t>
  </si>
  <si>
    <t xml:space="preserve">DC cross arm 3.8 Mtr. Channel of 100x50 mm  </t>
  </si>
  <si>
    <t>(i) Stay Clamp For PCC Pole</t>
  </si>
  <si>
    <t>(ii) Stay Clamp For "H" Beam</t>
  </si>
  <si>
    <t>Each</t>
  </si>
  <si>
    <t>Concreting of supports @ 0.5 Cmt Per pole for PCC Pole and @ 0.05 Cmt per pole for base padding for PCC pole (1:3:6)</t>
  </si>
  <si>
    <t xml:space="preserve">Cmt.  </t>
  </si>
  <si>
    <t>Concreting of supports @ 0.6 Cmt. Per pole for H-Beam  and @ 0.05 Cmt per pole for base padding for H-Beam pole (1:3:6)</t>
  </si>
  <si>
    <t>M.S.Angle 75x75x6 mm (for bracing 4 No. @ 60 kg each)</t>
  </si>
  <si>
    <t>Red oxide paint</t>
  </si>
  <si>
    <t>Aluminium paint</t>
  </si>
  <si>
    <t>Danger Board</t>
  </si>
  <si>
    <t>Strain Plate (65x8) mm</t>
  </si>
  <si>
    <t>M.S.Nuts and Bolts</t>
  </si>
  <si>
    <t>16x40 mm</t>
  </si>
  <si>
    <t>16x200 mm</t>
  </si>
  <si>
    <t>T-Clamp for Dog Conductor.</t>
  </si>
  <si>
    <t>Labour charges for concreting of PCC Pole</t>
  </si>
  <si>
    <t>Labour charges for concreting of H-Beam Pole</t>
  </si>
  <si>
    <t>Labour charges as per Schedule No.- AL-2(A)</t>
  </si>
  <si>
    <t>COST SCHEDULE   A-2 (B)</t>
  </si>
  <si>
    <t>33 kV DP STRUCTURE ON  PCC POLES / H-BEAM POLE (TO BE SUPPLEMENTED WITH EVERY 1.0 KM OF LINE OF RACCOON / DOG  CONDUCTOR)</t>
  </si>
  <si>
    <t>37.1 Kg/Mtr 13.0 Mtr long H-Beam</t>
  </si>
  <si>
    <t xml:space="preserve">(i) 280 Kg; 9.1 Mtr long PCC Pole </t>
  </si>
  <si>
    <t xml:space="preserve">(ii) H-Beam 152x152 mm 37.1 Kg/Mtr 13 M (482.3 Kg) / pole x 2 No = 964.6 Kgs </t>
  </si>
  <si>
    <t xml:space="preserve">(iii) 365 Kg; 11 Mtr long PCC Pole </t>
  </si>
  <si>
    <t xml:space="preserve">DC cross arm of 100x50 mm Channel 5' Center </t>
  </si>
  <si>
    <t xml:space="preserve">Horizontal &amp; cross bracing 5' centre with set of 4 back clamps </t>
  </si>
  <si>
    <t xml:space="preserve">(iii) M.S.Angle 65X65x6 mm </t>
  </si>
  <si>
    <t>(ii) Stay Clamp for PCC Pole</t>
  </si>
  <si>
    <t>(iii) Stay Clamp for "H" Beam</t>
  </si>
  <si>
    <t>(iv) Stay Wire 7/8 SWG @ 8.5 kg Per Pole</t>
  </si>
  <si>
    <t>Strain Plate (65x8 mm) for 33 kV</t>
  </si>
  <si>
    <t>Concreting @ 0.6 Cmt per pole for H-Beam supports and 0.5 Cmt per pole for 365 kG 11 Mtr. Long PCC @ 0.3 Cmt per stay and @ 0.05 Cmt per pole for base padding for PCC / H-Beam (1:3:6)</t>
  </si>
  <si>
    <t>Labour charges as per Schedule No.- AL-2</t>
  </si>
  <si>
    <t>Note:</t>
  </si>
  <si>
    <t>This Schedule is to be supplemented with Schedule A-1 &amp; A-3.</t>
  </si>
  <si>
    <t>COST SCHEDULE - A-3</t>
  </si>
  <si>
    <t>1 KM OF 33 kV LINE ON PCC POLES  / H-BEAM SUPPORT WITH MAXIMUM SPAN OF 100 METERS USING DOG CONDUCTOR</t>
  </si>
  <si>
    <t>"H" Beam 152x152 mm 37.1 Kg/Mtr 13.0 Mtr</t>
  </si>
  <si>
    <t xml:space="preserve">H-Beam 152x152 mm 37.1 Kg/Mtr 13 M (482.30Kg) x 10 No = 4823 Kgs </t>
  </si>
  <si>
    <t xml:space="preserve">(ii) Stay Clamp For H-Beam Pole </t>
  </si>
  <si>
    <t xml:space="preserve">Jointing Sleeves (suitable for 100 Sqmm, Al. Eq. ACSR cond.)   </t>
  </si>
  <si>
    <t>Stay set 20 mm</t>
  </si>
  <si>
    <t xml:space="preserve">Stay Clamp </t>
  </si>
  <si>
    <t>Stay Wire 7/8 SWG @ 8.5 kg Per stay</t>
  </si>
  <si>
    <t>Concreting of H-Beam supports @ 0.6 cmt. Per pole and @ 0.3 Cmt per stay and @ 0.05 cmt per pole for base padding for PCC / H- Beam pole  (1:3:6)</t>
  </si>
  <si>
    <t xml:space="preserve">Danger Boards </t>
  </si>
  <si>
    <t xml:space="preserve">Binding wire and tape    </t>
  </si>
  <si>
    <t xml:space="preserve"> Guarding</t>
  </si>
  <si>
    <t xml:space="preserve">(i) GI Wire 6 SWG </t>
  </si>
  <si>
    <t xml:space="preserve">(ii) GI Wire 8 SWG </t>
  </si>
  <si>
    <t xml:space="preserve">(iii) 33 kV Guarding Channel </t>
  </si>
  <si>
    <t xml:space="preserve">(vi) I-Bolt Big Size </t>
  </si>
  <si>
    <t>(viii) Stay wire 7/8 SWG &amp; 8.5 Kg/ stay</t>
  </si>
  <si>
    <t>Labour charges as per Schedule No.- AL-3</t>
  </si>
  <si>
    <t>COST SCHEDULE -- A-3 (A)</t>
  </si>
  <si>
    <t>SCHEDULE  FOR  AUGMENTATION  OF  1 kM  OF  33 kV LINE  FROM  RACCOON  TO  DOG  CONDUCTOR</t>
  </si>
  <si>
    <t>S.No.</t>
  </si>
  <si>
    <t>Particulars</t>
  </si>
  <si>
    <t>Cost per Unit</t>
  </si>
  <si>
    <t xml:space="preserve">Cost </t>
  </si>
  <si>
    <t>ACSR Dog Conductor 100 sq.mm</t>
  </si>
  <si>
    <t>Km</t>
  </si>
  <si>
    <t>Jointing Sleeves suitable for Dog ACSR Conductor</t>
  </si>
  <si>
    <t>Guarding</t>
  </si>
  <si>
    <t>(i) GI Wire 6 SWG</t>
  </si>
  <si>
    <t>(ii) GI Wire 8 SWG</t>
  </si>
  <si>
    <t>(iii) 33 kV Guarding Channel (Set)</t>
  </si>
  <si>
    <t>(iv) M.S Nut &amp; Bolt 16x140 mm.</t>
  </si>
  <si>
    <t>(v) I - Bolt Big Size</t>
  </si>
  <si>
    <t>(vi) Stay Set 20 mm Complete</t>
  </si>
  <si>
    <t>(vii) Stay Wire 7/8 SWG @ 8.5 Kg. Stay</t>
  </si>
  <si>
    <t>(viii) MS Nut &amp; Bolt 16x90 mm</t>
  </si>
  <si>
    <t>Concreting of Stay Set @ 0.3 Cmt per stay (1:3:6)</t>
  </si>
  <si>
    <t>Material cost excluding GST ( Sub Total-1/1.18 )</t>
  </si>
  <si>
    <t xml:space="preserve">Labour charges including dismantling &amp; stringing of line for Dog conductor as per Sch No. AL-3(A) </t>
  </si>
  <si>
    <t>Transportation charges of scrap Raccoon conductor from site to Area Store</t>
  </si>
  <si>
    <t xml:space="preserve"> </t>
  </si>
  <si>
    <t>COST SCHEDULE --  A-3 (B)</t>
  </si>
  <si>
    <t>COST  SCHEDULE  FOR ADDITIONAL  (MID SPAN)  POLE  FOR  33 kV  LINE USING  37.1 KG / MTR 13 M. LONG H-BEAM SUPPORT</t>
  </si>
  <si>
    <t>152x152 mm 37.1 Kg/Mtr 13 M (482.30 Kg) H-Beam</t>
  </si>
  <si>
    <t>Qnty</t>
  </si>
  <si>
    <t xml:space="preserve">H-Beam 152x152 mm 37.1 Kg/Mtr 13 M (482.30 Kg) x 1 No = 482.3 Kgs </t>
  </si>
  <si>
    <t xml:space="preserve">Cross Arm Clamp </t>
  </si>
  <si>
    <t>(i) Stay Clamp for "H" Beam</t>
  </si>
  <si>
    <t>33 kV Top Clamp</t>
  </si>
  <si>
    <t>Concreting of H-Beam support @ 0.6 Cmt. per pole and @ 0.05 Cmt per pole for base padding of H-Beam pole (1:3:6).</t>
  </si>
  <si>
    <t xml:space="preserve">Binding wire and tape </t>
  </si>
  <si>
    <t xml:space="preserve">Labour charges as per Schedule No.- AL-3 (B) </t>
  </si>
  <si>
    <t>COST SCHEDULE  A-4</t>
  </si>
  <si>
    <t>1 KM OF 33 kV LINE ON 37.1 KG / MTR 13 M. LONG H-BEAM SUSPENSION TYPE WITH PANTHER CONDUCTOR  (WITH MAXIMUM SPAN OF 50 METERS)</t>
  </si>
  <si>
    <t xml:space="preserve">S. No. </t>
  </si>
  <si>
    <t xml:space="preserve">PARTICULARS </t>
  </si>
  <si>
    <t>New Sap Bin Code</t>
  </si>
  <si>
    <t xml:space="preserve">Unit </t>
  </si>
  <si>
    <t>152x152 mm 37.1 Kg/Mtr 13 M (482.30 Kg) long H-Beam</t>
  </si>
  <si>
    <t xml:space="preserve">H-Beam 152x152 mm 37.1 Kg/Mtr 13 M long (482.30 Kg) x 20 No = 9646 Kgs </t>
  </si>
  <si>
    <t>9646</t>
  </si>
  <si>
    <t>DC Cross arm (100x50 mm) Channel 2.4 Mtr. (1.5 X 20 = 30)</t>
  </si>
  <si>
    <t xml:space="preserve">33 kV Suspension Hardware suitable for Panther Conductor (3x20=60)     </t>
  </si>
  <si>
    <t>33 kV Polymer Disc Insulator (9x20=180)</t>
  </si>
  <si>
    <t>Earthing Set (Coil Earth as per Drg. No. G/007)</t>
  </si>
  <si>
    <t xml:space="preserve"> ACSR  Panther Conductor with 5% sag  </t>
  </si>
  <si>
    <t>Mtr.</t>
  </si>
  <si>
    <t xml:space="preserve">Jointing Sleeves suitable for Panther conductor  </t>
  </si>
  <si>
    <t xml:space="preserve">Stay Set 20 mm Complete  </t>
  </si>
  <si>
    <t xml:space="preserve">Set. </t>
  </si>
  <si>
    <t>Stay Clamp for "H" Beam</t>
  </si>
  <si>
    <t>Stay Wire 7/8 SWG @ 8.5 Kg/Stay</t>
  </si>
  <si>
    <t>Kg.</t>
  </si>
  <si>
    <t>Concreting of H-Beam Supports @ 0.6 Cmt. Per Pole; @ 0.05 Cmt. per Pole for base Padding &amp; @ 0.3 Cmt. Per stay  (1:3:6)</t>
  </si>
  <si>
    <t xml:space="preserve">Cmt. </t>
  </si>
  <si>
    <t>Ltr.</t>
  </si>
  <si>
    <t xml:space="preserve">MS Nut &amp; Bolts </t>
  </si>
  <si>
    <t xml:space="preserve">16x65 mm </t>
  </si>
  <si>
    <t xml:space="preserve">16x90 mm </t>
  </si>
  <si>
    <t xml:space="preserve">16x140 mm </t>
  </si>
  <si>
    <t xml:space="preserve">16x160 mm </t>
  </si>
  <si>
    <t xml:space="preserve">16x200 mm </t>
  </si>
  <si>
    <t xml:space="preserve">16x250 mm </t>
  </si>
  <si>
    <t xml:space="preserve">MS Angle 65x65x6 for Tie </t>
  </si>
  <si>
    <t>Strain Plate (65x8 mm)</t>
  </si>
  <si>
    <t>Guarding 33 kV for single span</t>
  </si>
  <si>
    <t>(i) G.I. Wire 6 SWG</t>
  </si>
  <si>
    <t>(ii) G.I. Wire 8 SWG</t>
  </si>
  <si>
    <t>(iii) 33 kV Guarding Channel</t>
  </si>
  <si>
    <t>(iv) M.S Nut &amp; Bolt 16x250 mm.</t>
  </si>
  <si>
    <t>(vii) Stay Wire 7/8 SWG &amp; 8.5 Kg. Stay</t>
  </si>
  <si>
    <t>(viii) Stay Clamp for "H" Beam</t>
  </si>
  <si>
    <t>(ix) MS Nut &amp; Bolt 16x90 mm</t>
  </si>
  <si>
    <t xml:space="preserve">Labour Charges per Km as per Schedule - AL-4  </t>
  </si>
  <si>
    <t>COST SCHEDULE  A-5</t>
  </si>
  <si>
    <t xml:space="preserve">Particulars </t>
  </si>
  <si>
    <t xml:space="preserve">H-Beam 152x152 mm 37.1 Kg/Mtr 13 M (482.3 Kg) / pole x 2 No = 964.6 Kgs </t>
  </si>
  <si>
    <t>DC Cross arm (100x50 mm) Channel 5' Center</t>
  </si>
  <si>
    <t xml:space="preserve">Set </t>
  </si>
  <si>
    <t xml:space="preserve">33 kV Tension Hardware suitable for Panther Conductor   </t>
  </si>
  <si>
    <t xml:space="preserve">33 kV Suspension Hardware suitable for Panther Conductor   </t>
  </si>
  <si>
    <t xml:space="preserve">Horizontal &amp; Cross bracing </t>
  </si>
  <si>
    <t xml:space="preserve">(ii) M.S. Angle 65X65x6 mm </t>
  </si>
  <si>
    <t xml:space="preserve">Stay Set 20 mm complete </t>
  </si>
  <si>
    <t>Stay Wire 7/8 SWG @ 8.5 Kg./pole</t>
  </si>
  <si>
    <t>Concreting of H-Beam Supports @ 0.6 Cmt. Per Pole; @ 0.05 Cmt per Pole for  base Padding  &amp; @ 0.3 Cmt. Per stay (1:3:6)</t>
  </si>
  <si>
    <t>Labour Charges  as per Schedule  AL-2</t>
  </si>
  <si>
    <r>
      <t xml:space="preserve">                              </t>
    </r>
    <r>
      <rPr>
        <b/>
        <u/>
        <sz val="14"/>
        <rFont val="Arial"/>
        <family val="2"/>
      </rPr>
      <t>COST SCHEDULE   A-6</t>
    </r>
  </si>
  <si>
    <t>Qty.</t>
  </si>
  <si>
    <t>Using HDD Technique (for Railway works) on 3x400 sq.mm AB XLPE Cable</t>
  </si>
  <si>
    <t>Using HDD Technique (for Road crossing works) on 3x400 sq.mm AB XLPE Cable</t>
  </si>
  <si>
    <t>Amount</t>
  </si>
  <si>
    <t>33 kV XLPE 400 sqmm 3 core UG Cable</t>
  </si>
  <si>
    <t>End terminating jointing kit for 400 sqmm XLPE cable</t>
  </si>
  <si>
    <t>GI pipe 200 mm for cable support at D.P.</t>
  </si>
  <si>
    <t>RM</t>
  </si>
  <si>
    <t>M.S.Flat (50x6) mm</t>
  </si>
  <si>
    <t>kg</t>
  </si>
  <si>
    <t xml:space="preserve">Supplying &amp; erection of cement cable route marker with colour painting &amp; naming the work duly embossed complete size of concrete 600 mm x 225 mm x 100 mm </t>
  </si>
  <si>
    <t xml:space="preserve">Cable covering tiles 250x250x40 mm </t>
  </si>
  <si>
    <t>Sand</t>
  </si>
  <si>
    <t>33 kV Porcelain Lightning Arrestors</t>
  </si>
  <si>
    <t>Aluminium conductor Raccoon for jumpering of L.A.</t>
  </si>
  <si>
    <t>Aluminium clamp suitable for Dog / Raccoon conductor for connecting L.A</t>
  </si>
  <si>
    <t>T-clamp for lightning arrestor</t>
  </si>
  <si>
    <t>Bi-metallic clamp for earthing</t>
  </si>
  <si>
    <t>Bhatta bricks for manufacturing of 2 Nos. chambers at both end</t>
  </si>
  <si>
    <t>Cement</t>
  </si>
  <si>
    <t>Bags</t>
  </si>
  <si>
    <t>Sundries for meeting out the expenses towards processing fees, submission / approval of drawing using AutoCAD obtaining permission, from railway authorities including liaisoning work etc.</t>
  </si>
  <si>
    <t>LS</t>
  </si>
  <si>
    <t xml:space="preserve">Service in lieu of Earthing Coal &amp; Sand etc </t>
  </si>
  <si>
    <t>Labour Charges (using HDD Technique **) as per Schedule AL-5</t>
  </si>
  <si>
    <t>CMT</t>
  </si>
  <si>
    <t>*</t>
  </si>
  <si>
    <t>4 Nos earthings are required for cable &amp; 6 Nos. for 2 DP's</t>
  </si>
  <si>
    <t>**</t>
  </si>
  <si>
    <t>Horizontal Directional Drilling (HDD) Technique</t>
  </si>
  <si>
    <t xml:space="preserve">This schedule is prepared for 60 Mtr Corridor of Railway / Road crossing. Estimate may be framed as per actual site conditions and actual width of the rail / road corridor. </t>
  </si>
  <si>
    <t>***</t>
  </si>
  <si>
    <t>COST SCHEDULE   A-7</t>
  </si>
  <si>
    <t>Bin Code No.</t>
  </si>
  <si>
    <t>Using 152x152 mm 37.1 Kg/Mtr 13 M (482.30 Kg) long H-Beam</t>
  </si>
  <si>
    <t>3x185 sq.mm AB XLPE Cable</t>
  </si>
  <si>
    <t>3x240 sq.mm AB XLPE Cable</t>
  </si>
  <si>
    <t>3x185 sq.mm 33 kV AB XLPE Cable</t>
  </si>
  <si>
    <t>3x240 sq.mm 33 kV AB XLPE Cable</t>
  </si>
  <si>
    <t>Earthing Coil 8 SWG GI Wire 50 mm dia 450 m</t>
  </si>
  <si>
    <t>Single Pole Cut Point Fitting 100x50 mm</t>
  </si>
  <si>
    <t>Stay Set 20 mm</t>
  </si>
  <si>
    <t>Stay Wire 7/8 SWG @ 8.5 Kg/Pole</t>
  </si>
  <si>
    <t>Concreting of pole @ 0.6 Cmt per pole; @ 0.05 Cmt per pole for base padding &amp; @ 0.3 Cmt per Stay (1:3:6)</t>
  </si>
  <si>
    <t>M.S. Nuts &amp; Bolts 16x40 mm</t>
  </si>
  <si>
    <t>M.S. Nuts &amp; Bolts 16x65 mm</t>
  </si>
  <si>
    <t>Dead end Assembly (Suitable for all size cable)</t>
  </si>
  <si>
    <t xml:space="preserve">GI earthing pipe of 40 mm dia 3.04 mtr long, 4 mm thickness 12 mm hole at 18 places at equal distance trapered casing at lower end . </t>
  </si>
  <si>
    <t>Cable tie for AB Cable</t>
  </si>
  <si>
    <t xml:space="preserve">Note --   Appropriate size of termination kit and 33 kV AB XLPE Cable may be used for S.No 04 and 05 acccording to the load of HT connection. </t>
  </si>
  <si>
    <t>COST SCHEDULE   A-8</t>
  </si>
  <si>
    <t>37.1 Kg / Mtr 13.0 Mtr long H-Beam</t>
  </si>
  <si>
    <t xml:space="preserve">(ii) H-Beam 152x152 mm 37.1 Kg/Mtr; 13 Mtr long (482.3 Kg) / pole x 2 No = 964.6 Kgs </t>
  </si>
  <si>
    <t xml:space="preserve">DC cross arm of 100x50 mm Channel (3.8 Mtr. Long) </t>
  </si>
  <si>
    <t>PCC Pole Clamp for fixing of Channels</t>
  </si>
  <si>
    <t>H-Beam pole clamp for fixing of channel</t>
  </si>
  <si>
    <t>Concreting of H-Beam supports @ 0.6 Cmt per pole ; @0.5 Cmt. Per 280 kG PCC Pole, @ 0.3 Cmt per stay and @ 0.05 Cmt per pole for base padding for PCC / H-Beam pole (1:3:6)</t>
  </si>
  <si>
    <t>Barbed wire (@ 2 Kg/Pole)</t>
  </si>
  <si>
    <t>GI earthing pipe of 40 mm dia. &amp; 2.4 mm thick 3.04 mtr long with 12 mm hole at 18 places at equal distance trapered casing at lower end .</t>
  </si>
  <si>
    <t>G.I.Bend of 40 mm dia.</t>
  </si>
  <si>
    <t>Copper control cable 10 Core  2.5 Sqmm. (armoured)</t>
  </si>
  <si>
    <t>3 Ø 4 Wire 0.5S, 5 Amp. with DLMS Protocol category A</t>
  </si>
  <si>
    <t>Sheet Metal deep drawn HT Meter Box</t>
  </si>
  <si>
    <t>Test terminal Box (TTB)</t>
  </si>
  <si>
    <t>COST SCHEDULE   A-9</t>
  </si>
  <si>
    <t xml:space="preserve">SCHEDULE FOR  LAST SPAN CABLING OF 33 kV LINE USING COVERED CONDUCTOR OF 70 &amp; 99 SQ.MM SIZE </t>
  </si>
  <si>
    <t>70 sq.mm Covered Conductor</t>
  </si>
  <si>
    <t>99 sq.mm Covered Conductor</t>
  </si>
  <si>
    <t>33 kV Covered conductor 70 sq.mm (207 Amp) (with 3% sag)</t>
  </si>
  <si>
    <t>33 kV Covered conductor 99 sq.mm (258 Amp) (with 3% sag)</t>
  </si>
  <si>
    <t>Tension / anchoring Clamp with tracking protection IPC</t>
  </si>
  <si>
    <t>Mechanical conductor with heat shrunk sleeve for bare to covered</t>
  </si>
  <si>
    <t>Concreting of pole @ 0.6 Cmt per pole; @ 0.05 Cmt per pole for base padding &amp; @ 0.3 Cmt per Stay  (1:3:6)</t>
  </si>
  <si>
    <t>Labour Charges as per labour schedule AL-9</t>
  </si>
  <si>
    <r>
      <t xml:space="preserve">                              </t>
    </r>
    <r>
      <rPr>
        <b/>
        <u/>
        <sz val="14"/>
        <rFont val="Arial"/>
        <family val="2"/>
      </rPr>
      <t>COST SCHEDULE   A-10</t>
    </r>
  </si>
  <si>
    <t>3x400 sq.mm AB XLPE Cable</t>
  </si>
  <si>
    <t>33 kV XLPE 240 sqmm 3 core UG Cable</t>
  </si>
  <si>
    <t>End terminating jointing kit upto 240 sqmm XLPE cable</t>
  </si>
  <si>
    <t>Sundries for meeting out the expenses towards processing fees, submission / approval of drawing using AutoCAD obtaining permission, from railway / Road constructing authorities including liaisoning work etc.</t>
  </si>
  <si>
    <t>Labour Charges as per Schedule - AL-6</t>
  </si>
  <si>
    <t>The charges to be paid for according railway permisssion shall be made as per actuals i.e. based on the demand note / payment received for the same.</t>
  </si>
  <si>
    <r>
      <t xml:space="preserve">                              </t>
    </r>
    <r>
      <rPr>
        <b/>
        <u/>
        <sz val="14"/>
        <rFont val="Arial"/>
        <family val="2"/>
      </rPr>
      <t>COST SCHEDULE   A-11</t>
    </r>
  </si>
  <si>
    <t>SCHEDULE FOR LAYING OF 1 kM 33 kV CABLE DIRECT IN GROUND SINGLE CABLE LINE USING OPEN TRENCH METHOD</t>
  </si>
  <si>
    <t>Straight through heat shrinkable cable jointing kit with lugs for 3 core 120- 240 sq mm Underground XLPE cable</t>
  </si>
  <si>
    <t>Straight through heat shrinkable cable jointing kit with lugs for 3 core 300- 400 sq mm Underground XLPE cable</t>
  </si>
  <si>
    <t>G.I. Pipe 200 mm for 400 sqmm cable of dia 105 mm</t>
  </si>
  <si>
    <t>G.I. Wire 8 SWG (for earthing connect to LA &amp; cable)</t>
  </si>
  <si>
    <t>River Sand (For 10 cm. base &amp; 10 cm. filling of trench above cable &amp; then cable covering tiles over complete length of trench)</t>
  </si>
  <si>
    <t>Aluminium T-clamp suitable for Dog / Raccoon conductor for connecting L.A.</t>
  </si>
  <si>
    <t>GI earthing pipe 40 mm dia 3.0 mtr long, 4 mm thick with 12 mm holes at 18 places in each pipe at equal distance tapered casing at lower end.</t>
  </si>
  <si>
    <t>M.S. Nuts &amp; Bolts</t>
  </si>
  <si>
    <t>Fill the appropriate Bin Code</t>
  </si>
  <si>
    <t>Bhatta brick</t>
  </si>
  <si>
    <t>Sundries for meeting out the expenses towards processing fees, submission / approval of drawing using AutoCAD obtaining permission, from Road constructing authorities including liaisoning work etc. [ To be provisioned as per actual requirement ]</t>
  </si>
  <si>
    <t>Labour Charges  as per Schedule  AL-11</t>
  </si>
  <si>
    <t>(a)</t>
  </si>
  <si>
    <t>Cable and accessories size can be replaced as per actual requirement</t>
  </si>
  <si>
    <t xml:space="preserve">(b) </t>
  </si>
  <si>
    <t>When multiple cables have to be laid in the common trench, the following excavation is to be followed-- (i) 1.0 Mtr width x 1.5 Mtr depth for laying of 02 cables; (ii)  1.25 Mtr width x 1.5 Mtr depth for laying of 03 cables; (iii)  1.5 Mtr width x 1.5 Mtr depth for laying of 04 cables and so on.</t>
  </si>
  <si>
    <t>(c)</t>
  </si>
  <si>
    <t>Between two cables, fly ash brick is to be provided as separator</t>
  </si>
  <si>
    <t xml:space="preserve">(d) </t>
  </si>
  <si>
    <t>All other items are to be changed as per size of trench and number of cables in a trench.</t>
  </si>
  <si>
    <t>RATE OF ALL MATERIALS ARE INCLUSIVE OF G.S.T. UNLESS MENTIONED SPECIFICALLY IN REMARKS COLUMN</t>
  </si>
  <si>
    <t xml:space="preserve">Material Code </t>
  </si>
  <si>
    <t>Description</t>
  </si>
  <si>
    <t>SAP DESCRIPTION</t>
  </si>
  <si>
    <t>REMARKS</t>
  </si>
  <si>
    <t>1:1.5:3 Ratio</t>
  </si>
  <si>
    <t>1:2:4 Ratio</t>
  </si>
  <si>
    <t>1:3:6 Ratio</t>
  </si>
  <si>
    <t>Route &amp; joint indicating stone with M.S. anchor rod</t>
  </si>
  <si>
    <t>Nos.</t>
  </si>
  <si>
    <t>ROUTE &amp; JOINT INDICATING STONE WITH M.S.</t>
  </si>
  <si>
    <t>Cement in 50 kg bags</t>
  </si>
  <si>
    <t>Cable covering tiles 250x250x40 mm</t>
  </si>
  <si>
    <t>Aluminium Paint</t>
  </si>
  <si>
    <t>Aluminium Paint.</t>
  </si>
  <si>
    <t>Grey Enamel Paint smoke/battle ship</t>
  </si>
  <si>
    <t>Red Oxide Paint</t>
  </si>
  <si>
    <t>Red Oxide Paint.</t>
  </si>
  <si>
    <t>LT 3 phase 5 Wire Aerial Bunched Cable of Size 3X70+1x16+1x50</t>
  </si>
  <si>
    <t>km</t>
  </si>
  <si>
    <t>LT AB CABLE 3X70+1X16 (STREET LIGHT)+1X5</t>
  </si>
  <si>
    <t>ISI MARK</t>
  </si>
  <si>
    <t>70 Sqmm.</t>
  </si>
  <si>
    <t>Km.</t>
  </si>
  <si>
    <t>ISI MARKED CABLE ALU 1CORE 70 SQMM 1100V</t>
  </si>
  <si>
    <t>120 Sqmm.</t>
  </si>
  <si>
    <t>ISI MARKED CABLE ALU 1CORE 120 SQMM 1100</t>
  </si>
  <si>
    <t>33 kV 3 CORE XLPE UG CABLE 3x400 Sq.mm.</t>
  </si>
  <si>
    <t>33KV 400 sqmm XLPE cable (Underground)</t>
  </si>
  <si>
    <t>35 Sqmm.</t>
  </si>
  <si>
    <t>ISI MARKED CABLE ALU 1CORE 35 SQMM 1100V</t>
  </si>
  <si>
    <t>50 Sqmm.</t>
  </si>
  <si>
    <t>ISI MARKED CABLE ALU 1CORE 50 SQMM 1100V</t>
  </si>
  <si>
    <t>LT 3 phase 5 Wire Aerial Bunched Cable of Size 3X16+1X16+1x25</t>
  </si>
  <si>
    <t>1.1KV LT AB CABLE 3X16+1X16+1X25 SQMM</t>
  </si>
  <si>
    <t>LT 3 phase 5 Wire Aerial Bunched Cable of Size 3X25+1X16+1x25</t>
  </si>
  <si>
    <t>1.1KV LT AB CABLE 3X25+1X16+1X25 SQMM</t>
  </si>
  <si>
    <t>LT 3 phase 5 Wire Aerial Bunched Cable of Size 3X35+1x16+1x25</t>
  </si>
  <si>
    <t>1.1KV LT AB CABLE 3X35+1X16+1X25 SQMM</t>
  </si>
  <si>
    <t>2.5 Sqmm.</t>
  </si>
  <si>
    <t>Per Mtr.</t>
  </si>
  <si>
    <t>11KV PVC INSULATED 2.5 SQMM TWIN CORE SI</t>
  </si>
  <si>
    <t>6.0 Sqmm.</t>
  </si>
  <si>
    <t>11KV PVC INSULATED 6 SQMM TWIN CORE SING</t>
  </si>
  <si>
    <t>10 Sq.mm.</t>
  </si>
  <si>
    <t>11KV PVC INSULATED 10 SQMM FOUR CORE THR</t>
  </si>
  <si>
    <t>150 Sqmm.</t>
  </si>
  <si>
    <t>11KV PVC INSULATED 150SQMM SINGLE CORE X</t>
  </si>
  <si>
    <t>16.0 Sqmm.</t>
  </si>
  <si>
    <t>11KV PVC INSULATED 16SQMM 2 CORE ARMOURE</t>
  </si>
  <si>
    <t>11KV PVC INSULATED 10SQMM 4 CORE ARMOURE</t>
  </si>
  <si>
    <t>25 Sq.mm.</t>
  </si>
  <si>
    <t>120 Sq.mm.</t>
  </si>
  <si>
    <t>ITEM DELETED: NOT TO BE USED</t>
  </si>
  <si>
    <t xml:space="preserve">400 Sqmm. </t>
  </si>
  <si>
    <t>3x95 Sq.mm.</t>
  </si>
  <si>
    <t>33KV A.B. XLPE CABLE 3X95 SQMM</t>
  </si>
  <si>
    <t>3x150 Sq.mm.</t>
  </si>
  <si>
    <t>3x185 Sq.mm.</t>
  </si>
  <si>
    <t>33KV A.B. XLPE CABLE 3X185 SQMM</t>
  </si>
  <si>
    <t>3x240 Sq.mm.</t>
  </si>
  <si>
    <t>33KV A.B. XLPE CABLE 3X240 SQMM</t>
  </si>
  <si>
    <t>33 kV AB Cable Straight thru' joint kit suitable for 35-70 sqmm</t>
  </si>
  <si>
    <t>33 kV AB Cable Straight thru' joint kit suitable for 95-120 sqmm</t>
  </si>
  <si>
    <t xml:space="preserve">11 kV 3 phase Aerial Bunched Cable 3x35 + 35 Sq mm </t>
  </si>
  <si>
    <t>11KV 3 PHASE AERIAL BUNCHED XLPE CABLE 3</t>
  </si>
  <si>
    <t xml:space="preserve">11 kV 3 phase Aerial Bunched Cable 3x70 + 70 Sq mm </t>
  </si>
  <si>
    <t xml:space="preserve">11 kV 3 phase Aerial Bunched Cable 3x95 + 95 Sq mm </t>
  </si>
  <si>
    <t xml:space="preserve">11 kV 3 phase Aerial Bunched Cable 3x120 + 120 Sq mm </t>
  </si>
  <si>
    <t>11 kV AB Cable Straight thru' joint kit suitable for 35-70 sqmm</t>
  </si>
  <si>
    <t>11KV AB XLPE CABLE STRAIGHT THRU JOINT K</t>
  </si>
  <si>
    <t>11 kV AB Cable Straight thru' joint kit suitable for 95-120 sqmm</t>
  </si>
  <si>
    <t>LT 1 phase 3 Wire Aerial Bunched Cable of Size 1X25+1X16+1x25</t>
  </si>
  <si>
    <t>LT 1PH 3 WIRE AERIAL BUNCHED CABLE OF SI</t>
  </si>
  <si>
    <t>LT 3 phase 5 Wire Aerial Bunched Cable of Size 3X50+1x16+1x35</t>
  </si>
  <si>
    <t>1.1KV LT  AB CABLE 3X50+1X16+1X35 SQMM</t>
  </si>
  <si>
    <t>LT 3 phase 5 Wire Aerial Bunched Cable of Size 3X50+1X25+1x35</t>
  </si>
  <si>
    <t>LT 3PH 5 WIRE AERIAL BUNCHED CABLE OF SI</t>
  </si>
  <si>
    <t>LT 3 phase 5 Wire Aerial Bunched Cable of Size 3x95+1x16+1x70</t>
  </si>
  <si>
    <t>LT 3 phase 5 Wire Aerial Bunched Cable of Size 3x120+1x16+1x95</t>
  </si>
  <si>
    <t>LT 3 phase 4 Wire Aerial Bunched Cable of Size 3X16+1x25</t>
  </si>
  <si>
    <t>LT AB CABLEB 3X16+1X25 SQMM</t>
  </si>
  <si>
    <t>LT 3 phase 4 Wire Aerial Bunched Cable of Size 3X25+1x25</t>
  </si>
  <si>
    <t>LT AB CABLEB 3X25+1X25 SQMM</t>
  </si>
  <si>
    <t>33 kV 3 CORE XLPE UG CABLE 3X 150 SQMM</t>
  </si>
  <si>
    <t>33 kV 3 CORE XLPE UG CABLE 3x240 Sq.mm.</t>
  </si>
  <si>
    <t>33KV 3 CORE XLPE UG CABLE 3X 240SQMM</t>
  </si>
  <si>
    <t>70 Sq.mm</t>
  </si>
  <si>
    <t>11KV 3 CORE XLPE UG CABLE 70 SQMM</t>
  </si>
  <si>
    <t>95 Sq.mm</t>
  </si>
  <si>
    <t>11KV 3 CORE XLPE UG CABLE 95 SQMM</t>
  </si>
  <si>
    <t>120 Sq.mm</t>
  </si>
  <si>
    <t>11KV 3 CORE XLPE UG CABLE 120 SQMM</t>
  </si>
  <si>
    <t>240 Sq.mm</t>
  </si>
  <si>
    <t>11KV 3 CORE XLPE UG CABLE 240 SQMM</t>
  </si>
  <si>
    <t>400 Sq.mm</t>
  </si>
  <si>
    <t>11KV 3 CORE XLPE UG CABLE 400 SQMM</t>
  </si>
  <si>
    <t>PVC Insulated 1100 Volts grade Aluminium Twin Core Single Phase 4.0 sq.mm. Unarmoured service cable.</t>
  </si>
  <si>
    <t>PVC Insulated 11kV 2 Core 4.0 sqmm cable</t>
  </si>
  <si>
    <t>PVC Insulated 1100 Volts grade 70 SQMM, 4 CORE, ARMOURED AL. CABLE</t>
  </si>
  <si>
    <t>PVC Insul. 70 Sqmm 4C Armour UG AL. Cable</t>
  </si>
  <si>
    <t>PVC Insulated 1100 Volts grade 95 SQMM, 4 CORE, ARMOURED AL. CABLE</t>
  </si>
  <si>
    <t>PVC Insul. 95 Sqmm 4C Armour UG AL Cable</t>
  </si>
  <si>
    <t>PVC Insulated 1100 Volts grade 150 SQMM, 4 CORE, ARMOURED AL. CABLE</t>
  </si>
  <si>
    <t>PVC Insu. 150 Sqmm 4C Armour UG Al Cable</t>
  </si>
  <si>
    <t>PVC Insulated 1100 Volts grade 300 SQMM, 4 CORE, ARMOURED AL. CABLE</t>
  </si>
  <si>
    <t>PVC Insul. 300 Sqmm. 4C Armour Al. Cable</t>
  </si>
  <si>
    <t>PVC Insulated 1100 Volts grade 400 SQMM, 4 CORE, ARMOURED AL. CABLE</t>
  </si>
  <si>
    <t>PVC Insul. 400 Sqmm. 4C Armour Al. Cable</t>
  </si>
  <si>
    <t>33 kV AB Cable Straight thru' joint kit suitable for 185 sqmm</t>
  </si>
  <si>
    <t>33 kV ABC Straight thru jointkit 185 sqmm</t>
  </si>
  <si>
    <t>33 kV XLPE UG Cable Straight through heat shrinkable cable jointing kit with lugs for 3 core 120-240 sq mm XLPE cable</t>
  </si>
  <si>
    <t>33kV UGCable Straight thru jointkit 120-240 sqmm</t>
  </si>
  <si>
    <t>33 kV XLPE UG Cable Straight through heat shrinkable cable jointing kit with lugs for 3 core 300-400 sq mm XLPE cable</t>
  </si>
  <si>
    <t>33kV UGCable Straight thru jointkit 300-400 sqmm</t>
  </si>
  <si>
    <t>2 Core (UNARMOURED)</t>
  </si>
  <si>
    <t>CONTROL CABLE COP 2 CORE 2.5 SQMM PVC/PVC</t>
  </si>
  <si>
    <t>2 Core (ARMOURED)</t>
  </si>
  <si>
    <t>4 Core (UNARMOURED)</t>
  </si>
  <si>
    <t>CONTROL CABLE COP 4 CORE 2.5 SQMM PVC/PVC</t>
  </si>
  <si>
    <t>4 Core (ARMOURED)</t>
  </si>
  <si>
    <t>8 Core (UNARMOURED)</t>
  </si>
  <si>
    <t>CONTROL CABLE COP 8 CORE 2.5 SQ MM PVC/P</t>
  </si>
  <si>
    <t>10 Core (UNARMOURED)</t>
  </si>
  <si>
    <t>CONTROL CABLE COP 10 CORE 2.5 SQMM PVC/PVC</t>
  </si>
  <si>
    <t>10 Core (ARMOURED)</t>
  </si>
  <si>
    <t>12 Core (UNARMOURED)</t>
  </si>
  <si>
    <t>CONTROL CABLE COP 12 CORE 2.5 SQMM PVC/PVC</t>
  </si>
  <si>
    <t>16 Sq.mm.</t>
  </si>
  <si>
    <t>KM</t>
  </si>
  <si>
    <t>ALUMINIUM 1C 16 SQ MM UNARMOURED LT PVC</t>
  </si>
  <si>
    <t>50 Sq.mm.</t>
  </si>
  <si>
    <t>ALUMINIUM 1C 50 SQ MM UNARMOURED LT PVC</t>
  </si>
  <si>
    <t>ALUMINIUM 1C 70 SQ MM UNARMOURED LT PVC</t>
  </si>
  <si>
    <t>150 Sq.mm</t>
  </si>
  <si>
    <t>ALUMINIUM 1C 150 SQ MM UNARMOURED LT PVC</t>
  </si>
  <si>
    <t>300 Sq.mm</t>
  </si>
  <si>
    <t>ALUMINIUM 1C 300 SQ MM UNARMOURED LT PVC</t>
  </si>
  <si>
    <t>ALUMINIUM 1C 400 SQ MM UNARMOURED LT PV</t>
  </si>
  <si>
    <t>POWERCABLE ARM ALU 3.5CORE 70/35SQMM PVC</t>
  </si>
  <si>
    <t>POWERCABLE ARM ALU 3.5CORE 150/70SQMM PV</t>
  </si>
  <si>
    <t>300 Sqmm.</t>
  </si>
  <si>
    <t>Power Cable ARM ALU 3.5CORE 300/150SQMM</t>
  </si>
  <si>
    <t>16,0 SQMM, 4 CORE, ARMOURED AL. CABLE</t>
  </si>
  <si>
    <t>33 kV ABC Termination kit 35-70 sqmm</t>
  </si>
  <si>
    <t>33 kV ABC Termination kit 95-120 sqmm</t>
  </si>
  <si>
    <t>33KV ABC TERMINATION KIT 95-120 SQMM</t>
  </si>
  <si>
    <t>33 kV ABC Termination kit 185 sqmm</t>
  </si>
  <si>
    <t>33KV ABC TERMINATION KIT 185 SQMM</t>
  </si>
  <si>
    <t>33 kV ABC Termination kit 240 sqmm</t>
  </si>
  <si>
    <t>33KV ABC TERMINATION KIT 240 SQMM</t>
  </si>
  <si>
    <t>33 kV ABC Termination kit 300 sqmm</t>
  </si>
  <si>
    <t>33 kV ABC Termination kit 400 sqmm</t>
  </si>
  <si>
    <t>Straight line Suspension Assembly (Suitable for all size cable)</t>
  </si>
  <si>
    <t>STRAIGHT LINE SUSPENSION ASSEMBLY FOR AL</t>
  </si>
  <si>
    <t>Dead-end Assembly (Suitable for all size cable)</t>
  </si>
  <si>
    <t>11 kV ABC-T Jointing kit 95-120 sqmm</t>
  </si>
  <si>
    <t>11KV ABC T-JOINTING KIT 95-120 SQMM</t>
  </si>
  <si>
    <t>11 kV ABC Termination kit 35-70 sqmm</t>
  </si>
  <si>
    <t>11KV ABC TERMINATION KIT 35-70 SQMM</t>
  </si>
  <si>
    <t>11 kV ABC Termination kit 95-120 sqmm</t>
  </si>
  <si>
    <t>Cable tie (UV protected black colour) for AB Cable</t>
  </si>
  <si>
    <t>CABLE TIE FOR AB CABLE (UV PROTECTED BLA</t>
  </si>
  <si>
    <t>Jointing kit 33KV 3x400sqmm XLPE cable</t>
  </si>
  <si>
    <t>10 Sq.mm, 4 Core</t>
  </si>
  <si>
    <t>1.1KV STRAIGHT THROUGH JOINTING KIT FOR</t>
  </si>
  <si>
    <t>16 Sq.mm, 4 Core</t>
  </si>
  <si>
    <t>25 Sq.mm, 4 Core</t>
  </si>
  <si>
    <t>70 Sq.mm, 3.5 Core</t>
  </si>
  <si>
    <t>150 Sq.mm, 3.5 Core</t>
  </si>
  <si>
    <t>300 Sq.mm, 3.5 Core</t>
  </si>
  <si>
    <t>400 Sq.mm, 3.5 Core</t>
  </si>
  <si>
    <r>
      <t xml:space="preserve">33KV END TERMINAL JOINTING KIT </t>
    </r>
    <r>
      <rPr>
        <b/>
        <sz val="10"/>
        <rFont val="Verdana"/>
        <family val="2"/>
      </rPr>
      <t>FOR</t>
    </r>
    <r>
      <rPr>
        <sz val="10"/>
        <rFont val="Verdana"/>
        <family val="2"/>
      </rPr>
      <t xml:space="preserve"> 240SQ</t>
    </r>
  </si>
  <si>
    <t>3x50 Sq.mm</t>
  </si>
  <si>
    <t>3X50 SQMM 11KV HEAT SHRINKABLE TYPE JOIN</t>
  </si>
  <si>
    <t>3x95 Sq.mm</t>
  </si>
  <si>
    <t>3X95 SQMM 11KV HEAT SHRINKABLE TYPE JOIN</t>
  </si>
  <si>
    <t>3x150 Sq.mm</t>
  </si>
  <si>
    <t>3X150 SQMM 11KV HEAT SHRINKABLE TYPE JOI</t>
  </si>
  <si>
    <t>3x240 Sq. mm</t>
  </si>
  <si>
    <t>3X240 SQMM 11KV HEAT SHRINKABLE TYPE JOI</t>
  </si>
  <si>
    <t>3x400 Sq. mm</t>
  </si>
  <si>
    <t>3X400 SQMM 11KV HEAT SHRINKABLE TYPE JOI</t>
  </si>
  <si>
    <t>3X95 SQMM 11KV HEAT SHRINKABLE INDOOR TY</t>
  </si>
  <si>
    <t>3X240 SQMM 11KV HEAT SHRINKABLE INDOOR T</t>
  </si>
  <si>
    <t>3X400 SQMM 11KV HEAT SHRINKABLE INDOOR T</t>
  </si>
  <si>
    <t>Marshelling Box (with 10 No. connectors)</t>
  </si>
  <si>
    <t>MARSHELLING BOX</t>
  </si>
  <si>
    <t>10 Sq mm</t>
  </si>
  <si>
    <t>10 SQMM ALUMINIUM END TERMINALS (LUGS)</t>
  </si>
  <si>
    <t>16 Sq mm</t>
  </si>
  <si>
    <t>16 SQMM ALUMINIUM END TERMINALS (LUGS)</t>
  </si>
  <si>
    <t>25 Sq mm</t>
  </si>
  <si>
    <t>32 Sq mm</t>
  </si>
  <si>
    <t>50 Sq mm</t>
  </si>
  <si>
    <t>50 SQMM ALUMINIUM END TERMINALS (LUGS)</t>
  </si>
  <si>
    <t>70 Sq mm</t>
  </si>
  <si>
    <t>70 SQMM ALUMINIUM END TERMINALS (LUGS)</t>
  </si>
  <si>
    <t>95 Sq mm</t>
  </si>
  <si>
    <t>95 SQMM ALUMINIUM END TERMINALS (LUGS)</t>
  </si>
  <si>
    <t>120 Sq mm</t>
  </si>
  <si>
    <t>120 SQMM ALUMINIUM END TERMINALS (LUGS)</t>
  </si>
  <si>
    <t>150 Sq mm</t>
  </si>
  <si>
    <t>150 SQMM ALUMINIUM END TERMINALS (LUGS)</t>
  </si>
  <si>
    <t>185 Sq mm</t>
  </si>
  <si>
    <t>225 Sq mm</t>
  </si>
  <si>
    <t>240 Sq mm</t>
  </si>
  <si>
    <t>300 Sq mm</t>
  </si>
  <si>
    <t>300 SQMM ALUMINIUM END TERMINALS (LUGS)</t>
  </si>
  <si>
    <t>400 Sq mm</t>
  </si>
  <si>
    <t>Pre-Insulated Bimetallic crimping lugs for Transformer connector</t>
  </si>
  <si>
    <t>PRE- INSULATED BIMETALLIC CRIMPING TYPE</t>
  </si>
  <si>
    <t xml:space="preserve">Piercing connector suitable for 95- 16 sqmm to 10-2.5 sqmm. for street light and service connection. </t>
  </si>
  <si>
    <t xml:space="preserve">Piercing connector suitable for 95- 16 sqmm to 50-16 sqmm. cable for Distribution Box. </t>
  </si>
  <si>
    <t>Piercing connector suitable for 95- 16 sqmm to 95-16 sqmm. for Tee connection.</t>
  </si>
  <si>
    <t>INSULATING PIERCING CONNECTOR FOR ABC TO</t>
  </si>
  <si>
    <t>Universal distribution connector</t>
  </si>
  <si>
    <t>UDC- UNIVERSAL DISTRIBUTION CONNECTOR</t>
  </si>
  <si>
    <t xml:space="preserve">Straight through joints </t>
  </si>
  <si>
    <t>STRAIGHT THROUGH JOINT</t>
  </si>
  <si>
    <t>End cap for 50/70 Sq.mm</t>
  </si>
  <si>
    <t>END CLAMP CAP FOR 50/70 SQMM</t>
  </si>
  <si>
    <t>M.S. ANGLE 35 x 35 x 5 mm</t>
  </si>
  <si>
    <t>MT</t>
  </si>
  <si>
    <t>50 x 50 x 6 mm</t>
  </si>
  <si>
    <t>M S ANGLE 50X50X5 MM</t>
  </si>
  <si>
    <t>65 x 65 x 6 mm</t>
  </si>
  <si>
    <t>M S ANGLE 65X65X6 MM</t>
  </si>
  <si>
    <t>75 x 75 x 6 mm</t>
  </si>
  <si>
    <t>M S ANGLE 75X75X6 MM</t>
  </si>
  <si>
    <t>75x40 mm</t>
  </si>
  <si>
    <t>M S CHANNEL 75X40 MM CP</t>
  </si>
  <si>
    <t>50x6 mm</t>
  </si>
  <si>
    <t>M.S.FLATE 50X6 MM CP</t>
  </si>
  <si>
    <t>100x50 mm</t>
  </si>
  <si>
    <t>M S CHANNEL 100X50 MM</t>
  </si>
  <si>
    <t>65x8 mm</t>
  </si>
  <si>
    <t>M S FLAT 65X8 MM</t>
  </si>
  <si>
    <t>125 x 70 mm</t>
  </si>
  <si>
    <t>R.S.JOIST 125 x 70 mm</t>
  </si>
  <si>
    <t>175 x 85 mm</t>
  </si>
  <si>
    <t>R S JOIST 175X85 MM</t>
  </si>
  <si>
    <t>52 kgs per mtr/105 lbs yard</t>
  </si>
  <si>
    <t>Rails 52.09 kgs per Mtr./105 lbs yard</t>
  </si>
  <si>
    <t>60 kgs per mtr</t>
  </si>
  <si>
    <t>RAIL 60 KG PER METER</t>
  </si>
  <si>
    <t>LINE SUPPORTS "H" BEAMS 152x152 mm; 37.1 Kg/Mtr.; 13 Mtr. Length</t>
  </si>
  <si>
    <t>H BEAMS 152X152MM; 37.1 KG/MTR.</t>
  </si>
  <si>
    <t>LINE SUPPORTS "H" BEAMS 152x152 mm; 37.1 Kg/Mtr.; 13 Mtr. Length  37.1 Kg/Mtr.; 11 Mtr. Length</t>
  </si>
  <si>
    <t>MS H BEAMS 152X152MM, 37.1 KG/MTR 11MTR</t>
  </si>
  <si>
    <t>Wide Parallel Flange Beam (WPB) 13 Meter long (160x160 mm) ; 30.44 Kg/Mtr.</t>
  </si>
  <si>
    <t>Wide Parallel Flange Beam (WPB) 11 Meter long (160x160 mm) ; 30.44 Kg/Mtr.</t>
  </si>
  <si>
    <t>Barbed wire</t>
  </si>
  <si>
    <t>G.I. WIRES: - Barbed wire.</t>
  </si>
  <si>
    <t>Rack 50x50x6 mm Angle</t>
  </si>
  <si>
    <t>Bolt Big size</t>
  </si>
  <si>
    <t>I BOLT M 20X128MM THREAD PORTION 50 MM I</t>
  </si>
  <si>
    <t>12x65 mm</t>
  </si>
  <si>
    <t>BOLT WITH NUT G I 16X40 MM</t>
  </si>
  <si>
    <t>BOLT WITH NUT GI 16X65 MM</t>
  </si>
  <si>
    <t>12x100 mm</t>
  </si>
  <si>
    <t>BOLT WITH NUT M S 12X100 MM</t>
  </si>
  <si>
    <t>12x120 mm</t>
  </si>
  <si>
    <t>M S NUTS AND BOLTS: - 12x120mm</t>
  </si>
  <si>
    <t>12x140 mm</t>
  </si>
  <si>
    <t>M S NUTS AND BOLTS: - 12x140mm</t>
  </si>
  <si>
    <t>M S NUTS AND BOLTS: - 16x40mm</t>
  </si>
  <si>
    <t>M S NUTS AND BOLTS: - 16x65mm</t>
  </si>
  <si>
    <t>M S NUTS AND BOLTS: - 16x90mm</t>
  </si>
  <si>
    <t>16x100 mm</t>
  </si>
  <si>
    <t>M S NUTS AND BOLTS: - 16x100mm</t>
  </si>
  <si>
    <t>M S NUTS AND BOLTS: - 16x140mm</t>
  </si>
  <si>
    <t>M S NUTS AND BOLTS: - 16x160mm</t>
  </si>
  <si>
    <t>M S NUTS AND BOLTS - 16x200mm</t>
  </si>
  <si>
    <t>16x300 mm</t>
  </si>
  <si>
    <t>M S NUTS AND BOLTS: - 16x300mm</t>
  </si>
  <si>
    <t>16x250 mm</t>
  </si>
  <si>
    <t>M S NUTS AND BOLTS: - 16x250mm</t>
  </si>
  <si>
    <t>20x75 mm</t>
  </si>
  <si>
    <t>M S NUTS AND BOLTS: - 20x75mm</t>
  </si>
  <si>
    <t>20x90 mm</t>
  </si>
  <si>
    <t>M S NUTS AND BOLTS: - 20x90mm</t>
  </si>
  <si>
    <t>20x110 mm</t>
  </si>
  <si>
    <t>M S NUTS AND BOLTS: - 20x110mm</t>
  </si>
  <si>
    <t>24x120 mm</t>
  </si>
  <si>
    <t>M S NUTS AND BOLTS: - 24x120mm</t>
  </si>
  <si>
    <t>Foundation bolt 25x12 mm</t>
  </si>
  <si>
    <t>Foundation bolt 25x1200 mm</t>
  </si>
  <si>
    <t>G.I. Spring Washer</t>
  </si>
  <si>
    <t>WASHER SPRING 25MM HOLE DIA</t>
  </si>
  <si>
    <t>G.I. PIPE 200MM FOR 400MM CABLE OF DIA 1</t>
  </si>
  <si>
    <t>G.I. bend 200 mm</t>
  </si>
  <si>
    <t>G.I.BEND 200MM</t>
  </si>
  <si>
    <t>Caping of HDPE Pipe on both end of pipe with concreting and bricks work.</t>
  </si>
  <si>
    <t>CAPING OF HDPE PIPE ON BOTH END OF PIPE</t>
  </si>
  <si>
    <t>Caping of RCC Pipe on both end of pipe with Concreting and Bricks work</t>
  </si>
  <si>
    <t>RCC Pipe Type NP-3 (2.5 mtr long) on first class bedding - 450 mm</t>
  </si>
  <si>
    <t>RCC Pipe Type NP-3 (2.5 mtr long) on first class bedding - 600 mm</t>
  </si>
  <si>
    <t>RCC Pipe Type NP-3 (2.5 mtr long) on first class bedding - 900 mm</t>
  </si>
  <si>
    <t>900 MM RCC PIPE TYPE NP-2(2.5MTR LONG)</t>
  </si>
  <si>
    <t>M.S.Pipe 200 mm dia with collars</t>
  </si>
  <si>
    <r>
      <t xml:space="preserve">RM </t>
    </r>
    <r>
      <rPr>
        <sz val="9"/>
        <rFont val="Verdana"/>
        <family val="2"/>
      </rPr>
      <t>(medium)</t>
    </r>
  </si>
  <si>
    <t>RM (light)</t>
  </si>
  <si>
    <t>M.S. PIPE 200 MM DIA WITH COLLARS</t>
  </si>
  <si>
    <t>G.I. Bend 40 mm</t>
  </si>
  <si>
    <t>Gl Pipe 40 mm</t>
  </si>
  <si>
    <t>Per Mtr</t>
  </si>
  <si>
    <t>PIPE GI 40 MM MEDIUM QUALITY</t>
  </si>
  <si>
    <t>GI earthing pipe of 40 mm dia 3.04 mtr long with 12 mm hole at 18 places at equal distance trapered casing at lower end.</t>
  </si>
  <si>
    <t>G.I. EARTHING PIPE 40 MM</t>
  </si>
  <si>
    <t xml:space="preserve">25 mm dia 2500 mm long GI rod earth electrodes </t>
  </si>
  <si>
    <t>G.I.EARTHING PIPE/ROD SIZE 2500x25 mm</t>
  </si>
  <si>
    <t>Providing, Fabricating and fixing 8 SWG Chain link fencing 75 x 75 mm Size Gl Chain link Mesh fencing made out of 65 x 65 x 6 mm MS angle as per drawing no. 04-01/ST/62 R2 Date 05.06.2007</t>
  </si>
  <si>
    <t>Job of Bin code 7130650001 has been raplaced by two types of soil strata as Hard Soil; and Black Cotton Soil</t>
  </si>
  <si>
    <t>THIS JOB NOT TO BE USED FROM YEAR 2023-24</t>
  </si>
  <si>
    <r>
      <t xml:space="preserve">Const. of 2.40 M high chain link wire mesh fencing on </t>
    </r>
    <r>
      <rPr>
        <b/>
        <sz val="10"/>
        <rFont val="Verdana"/>
        <family val="2"/>
      </rPr>
      <t>Hard Soil or Hard Moorum (Non Expansive Soil), as per Drg. No. 04-01/ST/62R,</t>
    </r>
    <r>
      <rPr>
        <sz val="10"/>
        <rFont val="Verdana"/>
        <family val="2"/>
      </rPr>
      <t xml:space="preserve"> including all labour, T&amp;P, curing, materials, transportation, loading, unloading, royalty etc. complete</t>
    </r>
  </si>
  <si>
    <r>
      <t xml:space="preserve">Const. of 2.40 M high chain link wire mesh fencing on </t>
    </r>
    <r>
      <rPr>
        <b/>
        <sz val="10"/>
        <rFont val="Verdana"/>
        <family val="2"/>
      </rPr>
      <t>Black Cotton Soil (Expansive Soil), as per Drg. No. 04-01/ST/62R,</t>
    </r>
    <r>
      <rPr>
        <sz val="10"/>
        <rFont val="Verdana"/>
        <family val="2"/>
      </rPr>
      <t xml:space="preserve"> including all labour, T&amp;P, curing, materials, transportation, loading, unloading, royalty etc. complete</t>
    </r>
  </si>
  <si>
    <t>Wall mounting type holder for Hydrometer</t>
  </si>
  <si>
    <t xml:space="preserve">Anchor clamp assembly (consisting of GI Pole Clamp, GI Flat type I-hook &amp; Nylon Cable tie). </t>
  </si>
  <si>
    <t>ANCHOR CLAMP/ DEAD END CLAMP</t>
  </si>
  <si>
    <t xml:space="preserve">Suspension clamp assembly (consisting of GI Pole Clamp, GI Flat type I-hook &amp; Nylon Cable tie). </t>
  </si>
  <si>
    <t>SUSPENSION CLAMP</t>
  </si>
  <si>
    <t>140 Kg; 8.0 Mtr long</t>
  </si>
  <si>
    <t>PCC POLE 140 KG; 8,0 MTR LONG</t>
  </si>
  <si>
    <t>410-SP-29, 9 Mtrs. Long.</t>
  </si>
  <si>
    <t>280 Kg; 9.1 Mtr long</t>
  </si>
  <si>
    <t>PCC POLE 280 KG; 9.1 MTR LONG</t>
  </si>
  <si>
    <t>410-SP-60, 12 Mtrs. Long.</t>
  </si>
  <si>
    <t>POLE-STEEL TUBULAR 100X125X150MM 10.9 MT</t>
  </si>
  <si>
    <t>350 Kg; 7.0 Mtr long</t>
  </si>
  <si>
    <t>PCC POLE 350 KG; 7,0 MTR LONG</t>
  </si>
  <si>
    <t>Through Bolt 12 mm</t>
  </si>
  <si>
    <t>D.C. Cross arm 3.8 Mtr 100 x 50 mm.</t>
  </si>
  <si>
    <t>D.C.Cross Arm 4.8 Mtr. Channel 100x50 mm</t>
  </si>
  <si>
    <t>Stay clamp for 140 kG PCC Pole</t>
  </si>
  <si>
    <t>Stay clamp LT/Pair</t>
  </si>
  <si>
    <t>Stay clamp HT per pair</t>
  </si>
  <si>
    <t>L.T. "U" Clamp 50x6 mm Flat</t>
  </si>
  <si>
    <t>LT U CLAMP</t>
  </si>
  <si>
    <t>Fencing Post 4 Feet Centre 75x75x6 mm</t>
  </si>
  <si>
    <t>Fencing Post 8 Feet Centre 75x75x6 mm</t>
  </si>
  <si>
    <t>Fencing Post 10 Feet Centre 75x75x6 mm</t>
  </si>
  <si>
    <t>33 kV Bird Guard Stool</t>
  </si>
  <si>
    <t>11 kV Bird Guard Stool</t>
  </si>
  <si>
    <t>Strain Plate (50x6 mm) for 11 kV</t>
  </si>
  <si>
    <t>Strain Plate</t>
  </si>
  <si>
    <t>Pole Clamp</t>
  </si>
  <si>
    <t>POLE CLAMP</t>
  </si>
  <si>
    <t>Service Ring</t>
  </si>
  <si>
    <t>Service ring made of 16 mm</t>
  </si>
  <si>
    <t>Stay Clamp for 280 kG. PCC Pole</t>
  </si>
  <si>
    <t>HT STAY CLAMP PCC POLE 280 KG A TYPE</t>
  </si>
  <si>
    <t>Stay Clamp Rail "A" type</t>
  </si>
  <si>
    <t>HT STAY CLAMP RAIL POLE A TYPE</t>
  </si>
  <si>
    <t>Stay Clamp for R.S.Joist "A" type</t>
  </si>
  <si>
    <t>HT STAY CLAMP R S JOIST A TYPE</t>
  </si>
  <si>
    <t>Stay Clamp for R.S.Joist "B" type</t>
  </si>
  <si>
    <t>Stay Clamp Rail "B" type</t>
  </si>
  <si>
    <t>HT STAY CLAMP RAIL POLE B TYPE</t>
  </si>
  <si>
    <t>Back Clamp Rail for H-Beam</t>
  </si>
  <si>
    <t>33 KV TOP CLAMP SEMIFINISHED</t>
  </si>
  <si>
    <t>Back Clamp for FRC type Cross Arm</t>
  </si>
  <si>
    <t>Back Clamp for Rail Pole Plate 65x8 mm 1 No.</t>
  </si>
  <si>
    <t>33 kV Bridling Top Clamps 75x75x6 mm</t>
  </si>
  <si>
    <t>L.T. 3 Pin Cross Arm 50x50x6 mm</t>
  </si>
  <si>
    <t>LT THREE PIN CROSS ARM</t>
  </si>
  <si>
    <t>L.T. 4 Pin Cross Arm 50x50x6 mm</t>
  </si>
  <si>
    <t>713081LT 4-Pin cross arms 50 x 50 x 6 mm</t>
  </si>
  <si>
    <t>L.T. 5 Pin Cross Arm 50x50x6 mm</t>
  </si>
  <si>
    <t>LT FIVE PIN CROSS ARM</t>
  </si>
  <si>
    <t>L.T. 2 Pin Cross Arm 50x50x5 mm</t>
  </si>
  <si>
    <t>L.T. 3 Pin Cross Arm 50x50x5 mm</t>
  </si>
  <si>
    <t>L.T. 4 Pin Cross Arm 50x50x5 mm</t>
  </si>
  <si>
    <t>L.T. 5 Pin Cross Arm 50x50x5 mm</t>
  </si>
  <si>
    <t>L.T. 3 Pin Cross Arm 65x65x6 mm</t>
  </si>
  <si>
    <t>L.T. 5 Pin Cross Arm 65x65x6 mm</t>
  </si>
  <si>
    <t>L.T. 5 Pin Cross Arm for tangent location</t>
  </si>
  <si>
    <t>L.T. Side Bracket 4 Pin 50x50x6 mm</t>
  </si>
  <si>
    <t>L.T. Side Bracket 5 Pin 50x50x6 mm</t>
  </si>
  <si>
    <t>11 kV Cross Arm Cleat type</t>
  </si>
  <si>
    <t>11 KV V CROSS ARM</t>
  </si>
  <si>
    <t>11 kV Bridling Cross Arm 65x65x6 mm</t>
  </si>
  <si>
    <t>D.O. Mounting Channel 75x40 mm</t>
  </si>
  <si>
    <t>D.O. / LA Mounting channel 75x40 mm.</t>
  </si>
  <si>
    <t>D.O.Mounting Angle 75x75x6 mm</t>
  </si>
  <si>
    <t>11 kV Guarding Channel 100x50 mm</t>
  </si>
  <si>
    <t>1.1 MTR DPDC CROSS ARM</t>
  </si>
  <si>
    <t>11 kV Guarding Angle 100x100x6 mm</t>
  </si>
  <si>
    <t>Upper &amp; Lower Cross Arm for special structures</t>
  </si>
  <si>
    <t>D.C.Cross arm 4' Centre 100x50 mm Channel 2 Nos.</t>
  </si>
  <si>
    <t>11KV 4 FEET CENTRE DC CROSS ARM</t>
  </si>
  <si>
    <t xml:space="preserve">D.C.Cross arm 4' Centre 75x40 mm Channel </t>
  </si>
  <si>
    <t>D.C.Cross arm 4' Centre for special structures</t>
  </si>
  <si>
    <t xml:space="preserve">D.C.Cross arm 4' Centre Angle 100x100x6 mm  </t>
  </si>
  <si>
    <t>D.C.Cross arm 8' Centre 100x50 mm  Channel</t>
  </si>
  <si>
    <t>11KV 8 FEET CENTRE DC CROSS ARM</t>
  </si>
  <si>
    <t>D.C.Cross arm 8' Centre 75x40 mm  Channel</t>
  </si>
  <si>
    <t xml:space="preserve">D.C.Cross arm 8' Centre Angle type 100x100x6 mm   </t>
  </si>
  <si>
    <t>33 kV Cross Arm 75x75x6 mm</t>
  </si>
  <si>
    <t>33 KV V CROSS ARM</t>
  </si>
  <si>
    <t>33 kV Bridling Cross Arm 75x75x6 mm</t>
  </si>
  <si>
    <t>D.C.Cross arm 5' Centre 100x50 mm M.S.Channel</t>
  </si>
  <si>
    <t>33 KV 5 FEET CENTRE DC CROSS ARM</t>
  </si>
  <si>
    <t xml:space="preserve">D.C.Cross arm 5' Centre Angle type 100x100x8 mm   </t>
  </si>
  <si>
    <t>STRAIN PLATE</t>
  </si>
  <si>
    <t>33 kV Top Channel 75x75x6 mm</t>
  </si>
  <si>
    <t>33KV top clamp</t>
  </si>
  <si>
    <t>11 kV Top Clamp Angle type 65x65x6 mm</t>
  </si>
  <si>
    <t>11 kV top clamp</t>
  </si>
  <si>
    <t>11 kV Bridling Top Clamps 65x65x6 mm</t>
  </si>
  <si>
    <t>11 kV Cross Arm angle type 65x65x6 mm</t>
  </si>
  <si>
    <t>11 kV "V" Cross Arm Channel type 75x40 mm</t>
  </si>
  <si>
    <t>11 kV Top Clamp Channel type 75x40 mm</t>
  </si>
  <si>
    <t xml:space="preserve">11 kV Top Clamp Cleat type </t>
  </si>
  <si>
    <t>11 kV Cut point channel paint</t>
  </si>
  <si>
    <t>Single Pole Cut Point Fitting 75x40 mm</t>
  </si>
  <si>
    <t>Side Cross Arm for 11 kV 50x50x6 mm</t>
  </si>
  <si>
    <t>D.C.Cross Arm 5.2 Mtr. Channel</t>
  </si>
  <si>
    <t>33 KV 4.8 MTR DC CROSS ARM</t>
  </si>
  <si>
    <t>Stay Clamp Rail for H-Beam</t>
  </si>
  <si>
    <t>Stay clamp for 'H' Beam</t>
  </si>
  <si>
    <t>Stay Clamp L.T. Rail for H-Beam</t>
  </si>
  <si>
    <t>11 kV Pin insulator with Pin</t>
  </si>
  <si>
    <t>11KV 5KN PIN INSULATOR (POLYMER)</t>
  </si>
  <si>
    <t>33 kV Pin insulator with Pin</t>
  </si>
  <si>
    <t>33KV 10KN PIN INSULATOR (POLYMER)</t>
  </si>
  <si>
    <t>11 kV Disc Insulator</t>
  </si>
  <si>
    <t>11KV 45KN DISC INSULATOR T&amp;C TYPE (POLYM</t>
  </si>
  <si>
    <t>33 kV Composite Disc insulator</t>
  </si>
  <si>
    <t>33KV POLYMER (COMPOSITE) DISC INSULATOR</t>
  </si>
  <si>
    <t>Split insulator</t>
  </si>
  <si>
    <t>Split insulators.</t>
  </si>
  <si>
    <t>11 kV Post Insulator</t>
  </si>
  <si>
    <t>11KV POST INSULATOR</t>
  </si>
  <si>
    <t>33 kV Post Insulator</t>
  </si>
  <si>
    <t>33KV POST INSULATOR</t>
  </si>
  <si>
    <t xml:space="preserve">Disc insulator </t>
  </si>
  <si>
    <t>Disc Insulator</t>
  </si>
  <si>
    <t>11 kV Pin insulator</t>
  </si>
  <si>
    <t>11 KV Pin insulator without GI Pin</t>
  </si>
  <si>
    <t xml:space="preserve">33 kV Pin insulator </t>
  </si>
  <si>
    <t>33 KV Pin insulator without GI Pin.</t>
  </si>
  <si>
    <t>65 x 50 mm.</t>
  </si>
  <si>
    <t>SHACKEL INSULATORS: - 65 x 50 mm.</t>
  </si>
  <si>
    <t>90 x 75 mm.</t>
  </si>
  <si>
    <t>SHACKEL INSULATORS 90 x 75 mm.</t>
  </si>
  <si>
    <t>Stay insulator</t>
  </si>
  <si>
    <t>Stay insulators.</t>
  </si>
  <si>
    <t>GI Pin for 11 kV Pin insulator.</t>
  </si>
  <si>
    <t>GI Pin for 11 KV Pin insulator</t>
  </si>
  <si>
    <t>GI Pin for 33 kV Pin insulator.</t>
  </si>
  <si>
    <t>GI Pin for 33 KV Pin insulator</t>
  </si>
  <si>
    <t>Aluminium bobbin.</t>
  </si>
  <si>
    <t>Aluminium Bobbin.</t>
  </si>
  <si>
    <t>For 65 x 50 mm insulators</t>
  </si>
  <si>
    <t>7H.W. 50X65MM LT SHACKLE INSULATOR CMPLT</t>
  </si>
  <si>
    <t>For 90 x 75 mm insulators</t>
  </si>
  <si>
    <t>HARDWARE FOR 75X90 MM LT SHACKLE INSULATOR</t>
  </si>
  <si>
    <t>Strain H/W up to Rabbit.</t>
  </si>
  <si>
    <t>11 KV Strain hardware fittings.</t>
  </si>
  <si>
    <t>Strain H/W for Raccoon &amp; Dog.</t>
  </si>
  <si>
    <t>33 KV Strain hardware fittings.</t>
  </si>
  <si>
    <t>Suspension H/W suitable for Panther Conductor.</t>
  </si>
  <si>
    <t>SSH ASSEMBLY WITH ARCING HORN FOR PANTHE</t>
  </si>
  <si>
    <t>Aluminium binding wire and tape.</t>
  </si>
  <si>
    <t>BINDING WIRE</t>
  </si>
  <si>
    <t>0.02 Sq.inch (20/22 Sqmm Al. Eq.) (Squirrel)</t>
  </si>
  <si>
    <t>CONDUCTOR AAA SQURREL</t>
  </si>
  <si>
    <t>0.03 Sq.inch (30/34 Sqmm Al. Eq.) (Weasel)</t>
  </si>
  <si>
    <t>CONDUCTOR AAA WEASEL</t>
  </si>
  <si>
    <t>0.05 Sq.inch (50/55 Sqmm Al. Eq.) (Rabbit)</t>
  </si>
  <si>
    <t>CONDUCTOR AAA RABBIT</t>
  </si>
  <si>
    <t>0.075 Sq.inch (80 Sqmm Al. Eq.) (Raccoon)</t>
  </si>
  <si>
    <t>CONDUCTOR AAA RACOON</t>
  </si>
  <si>
    <t>Jointing sleeve for Raccoon Conductor.</t>
  </si>
  <si>
    <t>JOINTING SLEEVE FOR RACCOON CONDUCTOR</t>
  </si>
  <si>
    <t>Jointing sleeve for Dog Conductor.</t>
  </si>
  <si>
    <t>JOINTING SLEEVE FOR DOG CONDUCTOR</t>
  </si>
  <si>
    <t>Bimetallic clamp for Power Transformer</t>
  </si>
  <si>
    <t>0.02 Sq.inch (20 Sqmm Al. Eq.) (Squirrel)</t>
  </si>
  <si>
    <t>ACSR CONDUCTOR 0.02 sqmm(20 Sqmm Al.Eq)</t>
  </si>
  <si>
    <t>Bimetallic clamp for VCB</t>
  </si>
  <si>
    <t>0.03 Sq.inch (30 Sqmm Al. Eq.) (Weasel)</t>
  </si>
  <si>
    <t>ACSR CONDUCTOR 0.03 Sqmm (30 Sqmm AlEq)</t>
  </si>
  <si>
    <t>Bimetallic clamp for CT-PT Unit</t>
  </si>
  <si>
    <t>0.05 Sq.inch (50 Sqmm Al. Eq.) (Rabbit)</t>
  </si>
  <si>
    <t>ACSR CONDUCTOR 0.05 Sqmm (50 Sqmm Al q)</t>
  </si>
  <si>
    <t>Bimetallic clamp for Distribution Transformer (HT)</t>
  </si>
  <si>
    <t>ACSR CONDUCTOR 0.075 Sqmm (80 Sqmm Al.E</t>
  </si>
  <si>
    <t>0.10 Sq.inch (100 Sqmm Al. Eq.) (Dog)</t>
  </si>
  <si>
    <t>ACSR CONDUCTOR 0.10 Sqmm (100 Sqmm lEq)</t>
  </si>
  <si>
    <t>CONDUCTOR AAA DOG</t>
  </si>
  <si>
    <t>T-CLAMPS FOR ACSR CONDUCTOR Dog Condutor</t>
  </si>
  <si>
    <t>T-Clamp for Raccoon Conductor.</t>
  </si>
  <si>
    <t>T-CLAMPS FOR ACSR Raccoon Conductor.</t>
  </si>
  <si>
    <t>T-Clamp for Panther Conductor.</t>
  </si>
  <si>
    <t>Bimetallic clamp for Distribution Transformer (LT)</t>
  </si>
  <si>
    <t>Bimetallic clamps for transformer &amp; kiosk</t>
  </si>
  <si>
    <t>Jointing sleeves for Weasel, Squirrel &amp; Rabbit Conductor.</t>
  </si>
  <si>
    <t>SLEEVE JOINTING ALUMINIUM FOR 0.03 SQ INC</t>
  </si>
  <si>
    <t>Jointing sleeves for Panther Conductor.</t>
  </si>
  <si>
    <t>SLEEVE REPAIR ALUMINIUM FOR .2 SQ INCH AC</t>
  </si>
  <si>
    <t>33 kV Porcelain Lightning Arrestor</t>
  </si>
  <si>
    <t>LIGHTNING ARRESTORS 30 KV gapless type</t>
  </si>
  <si>
    <t>11 kV Polymer Lightning Arrestor</t>
  </si>
  <si>
    <t>LIGHTNING ARRESTORS 11 KV gapless type.</t>
  </si>
  <si>
    <t>GI Structure for complete Equipment</t>
  </si>
  <si>
    <t>D Transformer Mounting 100x50 mm Channel</t>
  </si>
  <si>
    <t>Transformer mounting 100 x 50 mm channel</t>
  </si>
  <si>
    <t>Transformer Mounting 75x40 mm Channel</t>
  </si>
  <si>
    <t>Transformer Mounting with Belting for Addl. X-Arm</t>
  </si>
  <si>
    <t>Bracing Set 4' Centre D.P.</t>
  </si>
  <si>
    <t>Bracing Set 5' Centre D.P.</t>
  </si>
  <si>
    <t>Bracing Set 8' Centre D.P.</t>
  </si>
  <si>
    <t>Bracing Cross Arm for 4 Pole Structures</t>
  </si>
  <si>
    <t>I-Bolt - 16 mm</t>
  </si>
  <si>
    <t>I bolt 16 mm Dia</t>
  </si>
  <si>
    <t>Stay Set 16 mm (Painted) LT &amp; 11 KV</t>
  </si>
  <si>
    <t>STAY SET WITHOUT STAY WIRE 16 mm Paint 11 KV</t>
  </si>
  <si>
    <t>Stay Set 20 mm (Painted)</t>
  </si>
  <si>
    <t>STAY SET WITHOUT STAY WIRE 20 mm (Painted)</t>
  </si>
  <si>
    <t>Stay Wire 7/4.00 mm (7/8 SWG)</t>
  </si>
  <si>
    <t>STAY WIRES : - 7/4,00 MM (7/8 SWG).</t>
  </si>
  <si>
    <t>Stay Wire 7/3.15 mm (7/10 SWG)</t>
  </si>
  <si>
    <t>STAY WIRES: - 7/3,05 MM (7/10 SWG)</t>
  </si>
  <si>
    <t>Earth spike</t>
  </si>
  <si>
    <t>Earthing coil (Coil of 115 turns of 50 mm dia. &amp; 2.5 Mtrs lead of 4.0 mm GI wire)</t>
  </si>
  <si>
    <t>EARTHING COIL 8SWG GI WIRE 50 MM DIA 450M</t>
  </si>
  <si>
    <t>Earthing Rod 25 mm 1.2 Mtr.</t>
  </si>
  <si>
    <t>Earthing rod 25mm x 1.2 Mtrs.</t>
  </si>
  <si>
    <t>G.I.Wire 3.15 mm (10 SWG)</t>
  </si>
  <si>
    <t>G.I. WIRES: - 3,15MM (10 SWG)</t>
  </si>
  <si>
    <t>G.I.Wire 4.0 mm (8 SWG)</t>
  </si>
  <si>
    <t>G.I. WIRES: - 4.0MM (8 SWG)</t>
  </si>
  <si>
    <t>G.I.Wire 5.0 mm (6 SWG)</t>
  </si>
  <si>
    <t>G.I. WIRES: - 5.0MM (6 SWG)</t>
  </si>
  <si>
    <t>Earthing set (Pipe earth as per DRG No.-G/008)</t>
  </si>
  <si>
    <t>Tension hardware suitable for Panther Conductor.</t>
  </si>
  <si>
    <t>DOUB TENS H/W FOR ZEB/ CAMEL COND S/S TY</t>
  </si>
  <si>
    <t>Jointing kit 11 kV ABC Cable DEAD END ASM</t>
  </si>
  <si>
    <t>Jointing Kit&amp;HW LT ABC CableStraight Sus</t>
  </si>
  <si>
    <t>Cable marker for U/G cable</t>
  </si>
  <si>
    <t>CABLE MARKER FOR U/G CABLE</t>
  </si>
  <si>
    <t>Pad Connector (for Panther conductor)</t>
  </si>
  <si>
    <t>Danger board 33 kV &amp; 11 kV</t>
  </si>
  <si>
    <t>Danger boards 33 KV &amp; 11 KV.</t>
  </si>
  <si>
    <t>LT Feeder Piller box for 1 phase 8 connection made of M.S.Sheet.</t>
  </si>
  <si>
    <t>LT FEEDER PILLER BOX FOR 1PH 8 CONNECTIO</t>
  </si>
  <si>
    <t>LT Feeder Piller box for 1 phase 12 connection made of M.S.Sheet.</t>
  </si>
  <si>
    <t xml:space="preserve">LT Feeder Piller box for 3 phase 4 connection made of M.S.Sheet. </t>
  </si>
  <si>
    <t>LT FEEDER PILLER BOX FOR 3PH 4 CONNECTIO</t>
  </si>
  <si>
    <t>LT Feeder Piller box for 3 phase 8 connection made of M.S.Sheet.</t>
  </si>
  <si>
    <t>LT FEEDER PILLER BOX FOR 3PH 8 CONNECTIO</t>
  </si>
  <si>
    <t>L.T.Line Spacers</t>
  </si>
  <si>
    <t>LT LINE SPACERS</t>
  </si>
  <si>
    <t xml:space="preserve">Stainless steel strap with buckle (for installation of Service Distribution Box) </t>
  </si>
  <si>
    <t>Modem (4G)</t>
  </si>
  <si>
    <t>MODEM</t>
  </si>
  <si>
    <t>Eye Hook</t>
  </si>
  <si>
    <t>EYE HOOK</t>
  </si>
  <si>
    <t>33 kV Guarding Channel 100x50 mm</t>
  </si>
  <si>
    <t>33 KV guarding channel 100x50 mm.</t>
  </si>
  <si>
    <t>Railway Cross Structures</t>
  </si>
  <si>
    <t>Railway Pole Jointing Channel</t>
  </si>
  <si>
    <t>Panel lndication lamps</t>
  </si>
  <si>
    <t>LED 7 Watt lamp with holder</t>
  </si>
  <si>
    <t>LED 12 Watt lamp with holder</t>
  </si>
  <si>
    <t>LED 14 Watt lamp with holder</t>
  </si>
  <si>
    <t>LED 15 Watt lamp with holder</t>
  </si>
  <si>
    <t>LED  Lamps with COMPLETE FITTING - 15 W</t>
  </si>
  <si>
    <t>LED  LAMPS WITH COMPLETE FITTING - 20 W</t>
  </si>
  <si>
    <t>CFL 7 Watts</t>
  </si>
  <si>
    <t xml:space="preserve">250 Watt Metal Halide  </t>
  </si>
  <si>
    <t>METAL HALIDE LAMP 250 WATT</t>
  </si>
  <si>
    <t>Tube Light Rod (T5 type)</t>
  </si>
  <si>
    <t>LAMPS: -Tube Light (40 Watts.)</t>
  </si>
  <si>
    <t xml:space="preserve">250 Watt Sodium Vapour </t>
  </si>
  <si>
    <t>250 WATT SODIUM VAPOUR LAMP WITH HOLDER</t>
  </si>
  <si>
    <t xml:space="preserve">250 Watt Mercury Vapour </t>
  </si>
  <si>
    <t>MERCURY VAPOUR LAMP 250 WATTS 230/250 VO</t>
  </si>
  <si>
    <t>Mercury vapour lamp for Gate lighting 2 Nos</t>
  </si>
  <si>
    <t>S/ V HIGH PRESSURE LAMP 400W 230/250V</t>
  </si>
  <si>
    <t>CFL 15 Watts</t>
  </si>
  <si>
    <t>CFL 20 Watts</t>
  </si>
  <si>
    <t>CFL 20 WATTS LAMP</t>
  </si>
  <si>
    <t>CFL 23 Watts</t>
  </si>
  <si>
    <t xml:space="preserve">125 Watt Mercury Vapour </t>
  </si>
  <si>
    <t>Halogen Filament (1000 Watts)</t>
  </si>
  <si>
    <t>Search Light Unit with 1000 Watt Halogen Lamp.</t>
  </si>
  <si>
    <t xml:space="preserve">Street Light fitting with tube light </t>
  </si>
  <si>
    <t>STREET LIGHT FITTING WITH TUBE LIGHT</t>
  </si>
  <si>
    <t>Street Light fitting with CFL</t>
  </si>
  <si>
    <t>STREET LIGHT FITTING WITH CFL</t>
  </si>
  <si>
    <t>HPSV lamp 150 watt</t>
  </si>
  <si>
    <t>HPSV LAMP 150 WATT</t>
  </si>
  <si>
    <t>HPSV Choke 250 watt</t>
  </si>
  <si>
    <t>HPSV LAMP 250 WATT</t>
  </si>
  <si>
    <t>150 Watt metal halide fitting / HPSV fitting</t>
  </si>
  <si>
    <t>150 WATT METAL HALIDE HPSV FITTING</t>
  </si>
  <si>
    <t>250 Watt metal halide fitting / HPSV fitting</t>
  </si>
  <si>
    <t>250 WATT METAL HALIDE HPSV FITTING</t>
  </si>
  <si>
    <t>CFL 11 Watts</t>
  </si>
  <si>
    <t>Three Phase, 10-60 Amps. with poly carbonate Meter Box</t>
  </si>
  <si>
    <t>ENERGY METER ENECTRONIC 10-60 AMPS</t>
  </si>
  <si>
    <t>3 Ø 4 Wire 0.2S accuracy class CT operated meter (for __/110 Volts; __/1 Amps; or __/5 Amps)</t>
  </si>
  <si>
    <t>SUMMATION METER</t>
  </si>
  <si>
    <t>Specific gravity correction chart</t>
  </si>
  <si>
    <t>RATE  EXCLUDING G.S.T.</t>
  </si>
  <si>
    <t>D.C.Volt meter range - 3V to + 5V</t>
  </si>
  <si>
    <t>DC VOLT METER RANG -3V TO +5V</t>
  </si>
  <si>
    <t>Static 5.0-30 Amps Pilfer proof with transparent poly carbonate meter box.</t>
  </si>
  <si>
    <t>STATIC ENERGY METER S.PH 2 WIRE 5-30 A</t>
  </si>
  <si>
    <t xml:space="preserve">CMRI (Common Meter Reading Instrument) </t>
  </si>
  <si>
    <t>Common Meter Reading Instrument CMRI</t>
  </si>
  <si>
    <t>CT operated electronic static bidirectional meter with DLMS for net metering</t>
  </si>
  <si>
    <t>CT operated electronic static bidirectional meters with DLMS protocol for net metering</t>
  </si>
  <si>
    <t>Bidirectional Meter 1 phase for Solar Roof Top</t>
  </si>
  <si>
    <t>Bidirectional Meter 3 phase for Solar Roof Top</t>
  </si>
  <si>
    <t>3 Ø 4 Wire 0.5S, 5 Amp. Bulk consumer meter</t>
  </si>
  <si>
    <t>HT TRIVECTOR METER 5 AMPS</t>
  </si>
  <si>
    <t>CT operated electronic static meters with AMR (Composite Unit) with LTCTs / Modem / Meter / Meter Box.</t>
  </si>
  <si>
    <t>ELECTORNIC LTCT METER 3X4 100/5 A</t>
  </si>
  <si>
    <t>3PHASE 4WIRE HT TRIVECTOR STATIC (ELECTR</t>
  </si>
  <si>
    <t>3 Ø 4 Wire 0.5S, 5 Amp. with DLMS Protocol category B</t>
  </si>
  <si>
    <t>3 Ø 4 Wire 0.2S, 1 Amp.  bulk consumer meter</t>
  </si>
  <si>
    <t>3PHASE 4WIRE 1AMP HT TRIVECTOR STATIC (</t>
  </si>
  <si>
    <t xml:space="preserve">3 Ø 3 Wire 0.2S, 1 Amp. bulk consumer meter </t>
  </si>
  <si>
    <t>3PHASE 3WIRE 1AMP HT TRIVECTOR STATIC (</t>
  </si>
  <si>
    <t>3 Ø 4 Wire 0.2S 5A bulk consumer meter</t>
  </si>
  <si>
    <t>TTB</t>
  </si>
  <si>
    <t>CT operated electronic static bidirectional meters with DLMS Protocol.</t>
  </si>
  <si>
    <t>3 PHASE 4 WIRE LTCT OPERATED METER</t>
  </si>
  <si>
    <t>Digital Multimeter Electronic Type</t>
  </si>
  <si>
    <t>MULTIMETER ELECTRONIC DIGITAL</t>
  </si>
  <si>
    <t>Earth resistance tester (20/200/2000 Ω) Digital</t>
  </si>
  <si>
    <t>Megger 500 V</t>
  </si>
  <si>
    <t>Megger up to 2.5 kV</t>
  </si>
  <si>
    <t>MEGGER 1000VOLTS</t>
  </si>
  <si>
    <t>Non Directional, 30-V, 5-Amps IDMT relay.</t>
  </si>
  <si>
    <t>Set of 3 O.C. relays + 1 E/F  instantaneous high set feature numerical type</t>
  </si>
  <si>
    <t>SET OF 3 O.C. RELAYS INSTANTANEOUS HIGH</t>
  </si>
  <si>
    <t>Set of 2 O.C. + 1 earth fault relay without numerical instantaneous high set feature</t>
  </si>
  <si>
    <t>SET OF 2 O.C. +1 EARTH FAULT RELAY WITHO</t>
  </si>
  <si>
    <t>Master trip relays</t>
  </si>
  <si>
    <t xml:space="preserve">Auxiliary Relay </t>
  </si>
  <si>
    <t>Electrically Reset type Master Trip relay</t>
  </si>
  <si>
    <t xml:space="preserve">SCADA Compatible Relay (As per IEC 107/IEC61850 protocol) </t>
  </si>
  <si>
    <t>Transformer Oil Dielectric Breakdown testkit</t>
  </si>
  <si>
    <t>Neon tester</t>
  </si>
  <si>
    <t>TESTER NEON/PENCIL/SCREW DRIVER</t>
  </si>
  <si>
    <t>Battery Hydrometer</t>
  </si>
  <si>
    <t>Thermometer (Wall Mounted)</t>
  </si>
  <si>
    <t>THERMOMETER (WALL MOUNTED)</t>
  </si>
  <si>
    <t>Earthing Coil for messenger wire</t>
  </si>
  <si>
    <t>Anchor sleeve for messenger wire</t>
  </si>
  <si>
    <t>Universal hook &amp; Bolts &amp; nuts</t>
  </si>
  <si>
    <t>LT Single Phase MCB 5 Amps.</t>
  </si>
  <si>
    <t>LT Single Phase MCB 6 to 16 Amps.</t>
  </si>
  <si>
    <t>6 TO 16 AMPS LT SINGLE PHASE MCB</t>
  </si>
  <si>
    <t>LT Three Phase MCB 16 Amps.</t>
  </si>
  <si>
    <t>LT Three Phase MCB 32 Amps.</t>
  </si>
  <si>
    <t>ELCB-MCB Composite Unit 10 Amps. (100 mA DP)</t>
  </si>
  <si>
    <t>ELCB-MCB Composite Unit 16 Amps. (100 mA DP)</t>
  </si>
  <si>
    <t>ELCB-MCB Composite Unit 20 Amps. (100 mA DP)</t>
  </si>
  <si>
    <t>MCCB 32 Amps. (10 kA TP)</t>
  </si>
  <si>
    <t>MCCB 160 Amps. (10 kA TP)</t>
  </si>
  <si>
    <t>160AMPS(10 KA TP) MOULDED CASE CIRCUIT B</t>
  </si>
  <si>
    <t>Locally fabricated - 3 Phase fuse units 150 Amps. (Robust fuse for circuit base).</t>
  </si>
  <si>
    <t>LT ROBUST POLE FUSE UNIT</t>
  </si>
  <si>
    <t>D.O.Fuse element 11 kV (1.5 Amp. to 10 Amp.)</t>
  </si>
  <si>
    <t>11KV D.O.FUSE ELEMENT (1.5 AMP TO 10 AMP</t>
  </si>
  <si>
    <t>H.R.C. Fuse 250 Amps.</t>
  </si>
  <si>
    <t>HRC FUSE 250 AMPS</t>
  </si>
  <si>
    <t>H.R.C. Fuse 400 Amps.</t>
  </si>
  <si>
    <t>HRC FUSE 400 AMPS</t>
  </si>
  <si>
    <t>D.O.Fuse element 33 kV (25 Amp.)</t>
  </si>
  <si>
    <t>FUSE ELEMENT 25 AMPS FOR 33 KV DO</t>
  </si>
  <si>
    <t>D.O.Fuse element 33 kV (50 Amp.)</t>
  </si>
  <si>
    <t>FUSE ELEMENT 50 AMPS FOR 33 KV DO</t>
  </si>
  <si>
    <t>H.R.C. Fuse Unit 100 Amps.</t>
  </si>
  <si>
    <t>H.R.C. FUSE UNITS: -100 Amps.</t>
  </si>
  <si>
    <t>H.R.C. Fuse 100 Amps.</t>
  </si>
  <si>
    <t>H.R.C. Fuse Unit 250 Amps.</t>
  </si>
  <si>
    <t>H.R.C. FUSE UNITS: -200 Amps.</t>
  </si>
  <si>
    <t>H.R.C. Fuse Unit 400 Amps.</t>
  </si>
  <si>
    <t>H.R.C. FUSE UNITS: -300 Amps.</t>
  </si>
  <si>
    <t>T.C. Fuse Wire 22 SWG</t>
  </si>
  <si>
    <t>F WIRE TINNED COPER 22 SWG24 AMP.RATING</t>
  </si>
  <si>
    <t>T.C. Fuse Wire 20 SWG</t>
  </si>
  <si>
    <t>FUSE WIRE TINNED COPPER 20 SWG FOR 34 AM</t>
  </si>
  <si>
    <t>T.C. Fuse Wire 18 SWG</t>
  </si>
  <si>
    <t>FUSE WIRE TINNED COPPER 18 SWG FOR 45 AM</t>
  </si>
  <si>
    <t>T.C. Fuse Wire 16 SWG</t>
  </si>
  <si>
    <t>FUSE WIRE TINNED COPPER 16 SWG FOR 73 AM</t>
  </si>
  <si>
    <t>T.C. Fuse Wire 14 SWG</t>
  </si>
  <si>
    <t>FUSE WIRE TINNED COPPER 14 SWG FOR 102 A</t>
  </si>
  <si>
    <t>T.C. Fuse Wire 12 SWG</t>
  </si>
  <si>
    <t>FUSE WIRE TINNED COPPER 12 SWG</t>
  </si>
  <si>
    <t>T.C. Fuse Wire 10 SWG</t>
  </si>
  <si>
    <t>FUSE WIRE TINNED COPPER 10 SWG</t>
  </si>
  <si>
    <t>T.C. Fuse Wire 8 SWG</t>
  </si>
  <si>
    <t>FUSE WIRE TINNED COPPER 8 SWG</t>
  </si>
  <si>
    <t>Porcelain Kit-kat fuse unit 32 Amps.</t>
  </si>
  <si>
    <t>PORCELAIN KIT-KATS FUSE UNITS 32 Amps.</t>
  </si>
  <si>
    <t>Porcelain Kit-kat fuse unit 63 Amps.</t>
  </si>
  <si>
    <t>PORCELAIN KIT-KATS FUSE UNITS 63 Amps.</t>
  </si>
  <si>
    <t>Porcelain Kit-kat fuse unit 16 Amps.</t>
  </si>
  <si>
    <t>PORCELAIN KITKATS FUSE UNITS 16 AMPS</t>
  </si>
  <si>
    <t>Porcelain Kit-kat fuse unit 100 Amps.</t>
  </si>
  <si>
    <t>PORCELAIN KIT-KATS FUSE UNITS 100 Amps.</t>
  </si>
  <si>
    <t>Porcelain Kit-kat fuse unit 200 Amps.</t>
  </si>
  <si>
    <t>PORCELAIN KIT-KATS FUSE UNITS 200 Amps</t>
  </si>
  <si>
    <t>Porcelain Kit-kat fuse unit 300 Amps.</t>
  </si>
  <si>
    <t>PORCELAIN KIT-KATS FUSE UNITS 300 Amps.</t>
  </si>
  <si>
    <t>Load break switches only without panel</t>
  </si>
  <si>
    <t>LOAD BREAK SWITCH WITHOUT PANEL</t>
  </si>
  <si>
    <t>Load break switches with panel</t>
  </si>
  <si>
    <t>LOAD BREAK SWITCH WITH PANEL</t>
  </si>
  <si>
    <t>3 Way Load break switch</t>
  </si>
  <si>
    <t>3 WAY LOAD BREAK SWITCH</t>
  </si>
  <si>
    <r>
      <t>11 kV Kiosk VCB</t>
    </r>
    <r>
      <rPr>
        <sz val="10"/>
        <rFont val="Verdana"/>
        <family val="2"/>
      </rPr>
      <t xml:space="preserve"> </t>
    </r>
  </si>
  <si>
    <t>12KV KIOSK TYPE OUTDOOR VACUUM CIRCUIT B</t>
  </si>
  <si>
    <t>TPN Switches 32 Amps.</t>
  </si>
  <si>
    <t>TPN SWITCHES, 415 VOLTS: - 32 AMPS.</t>
  </si>
  <si>
    <t>TPN Switches 63 Amps.</t>
  </si>
  <si>
    <t>TPN SWITCHES, 415 VOLTS: - 63 AMPS.</t>
  </si>
  <si>
    <t>TPN Switches 100 Amps.</t>
  </si>
  <si>
    <t>TPN SWITCHES, 415 VOLTS: - 100 AMPS.</t>
  </si>
  <si>
    <t>TPN Switches 200 Amps.</t>
  </si>
  <si>
    <t>TPN SWITCHES, 415 VOLTS: - 200 AMPS.</t>
  </si>
  <si>
    <t>TPN Switches 300 Amps.</t>
  </si>
  <si>
    <t>TPN SWITCHES, 415 VOLTS: - 300 AMPS.</t>
  </si>
  <si>
    <t>TPN Switches 400 Amps.</t>
  </si>
  <si>
    <t>TPN SWITCHES, 415 VOLTS: - 400 AMPS.</t>
  </si>
  <si>
    <t>33 kV ; 600 Amps with earth switch.</t>
  </si>
  <si>
    <t>33 KV 600 AMPS WITH EARTH SWITCH ISOLATO</t>
  </si>
  <si>
    <t>11 kV Porcelain A.B. Switch</t>
  </si>
  <si>
    <t>AB Switch with complete fitting 11 KV</t>
  </si>
  <si>
    <t>33 kV Porcelain A.B. Switch</t>
  </si>
  <si>
    <t>AB SWITCH WITH COMPLETE FITTING. 33 KV</t>
  </si>
  <si>
    <t>11 kV Porcelain D.O. Fuse unit</t>
  </si>
  <si>
    <t>DO fuse units 11KV</t>
  </si>
  <si>
    <t>33 kV Porcelain D.O. Fuse unit</t>
  </si>
  <si>
    <t>D.O. FUSE UNITS 33 KV</t>
  </si>
  <si>
    <t>11 kV ; 600 Amps.</t>
  </si>
  <si>
    <t>ISOLATORS COMPLETE SET11 KV; 600 Amps.</t>
  </si>
  <si>
    <t>33 kV ; 600 Amps without earth switch.</t>
  </si>
  <si>
    <t>33 KV Isolator 800A without earth switch</t>
  </si>
  <si>
    <t>11 kV, 400 Amp, Off Load Isolator with earth switch and mounting GI structure</t>
  </si>
  <si>
    <t>Mounting GI structure for above isolator</t>
  </si>
  <si>
    <t>MCCB 100 Amps. (10 kA TP)</t>
  </si>
  <si>
    <t>METER MVAR 50-0-50 32 CTR-400/1,PTR-132</t>
  </si>
  <si>
    <t>MCCB 300 Amps. (35 kA TP)</t>
  </si>
  <si>
    <t>MOULDED CASE CIRCUIT BREAKER 250/300A</t>
  </si>
  <si>
    <t>MCCB 450 TO 500 Amps. (35 kA TP)</t>
  </si>
  <si>
    <t>Indoor Type Automatic Control Unit along with APFC Relay</t>
  </si>
  <si>
    <r>
      <t>11 kV VCB</t>
    </r>
    <r>
      <rPr>
        <sz val="10"/>
        <rFont val="Verdana"/>
        <family val="2"/>
      </rPr>
      <t xml:space="preserve"> without control panel &amp; CT's.</t>
    </r>
  </si>
  <si>
    <t>11 KV VCB without control panel &amp; CT's.</t>
  </si>
  <si>
    <r>
      <t>33 kV VCB</t>
    </r>
    <r>
      <rPr>
        <sz val="10"/>
        <rFont val="Verdana"/>
        <family val="2"/>
      </rPr>
      <t xml:space="preserve"> without control panel &amp; CT's.</t>
    </r>
  </si>
  <si>
    <t>33KV VCB FOR 30 VOLT DC</t>
  </si>
  <si>
    <t>Distribution box 1 ph. 9 connectors along with 2 Nos. Steel Strap &amp; Buckles.</t>
  </si>
  <si>
    <t>DISTRIBUTION BOX 1 PH 9 CONNECTOR</t>
  </si>
  <si>
    <t>Distribution box 3 phase 5 connectors along with 2 Nos. Steel Strap &amp; Buckles.</t>
  </si>
  <si>
    <t>DISTRIBUTION BOX 3 PH 4 CONNECTOR</t>
  </si>
  <si>
    <t>L.T.Distribution Box for 500 kVA X'mer (800 A, isolator &amp; 12 SP MCCB of 150 A)</t>
  </si>
  <si>
    <t>11 kV Sectionalizer.</t>
  </si>
  <si>
    <t>L.T. Distribution Box for 63 kVA X'mer (200 A, isolator &amp; 6 SP MCCB of 100 A)</t>
  </si>
  <si>
    <t>DISTRIBUTION BOX FOR MCCB TYPE 63 KVA TR</t>
  </si>
  <si>
    <t>L.T. Distribution Box for 100 kVA X'mer (200 A, isolator &amp; 6 SP MCCB of 200 A)</t>
  </si>
  <si>
    <t>DISTRIBUTION BOX FOR MSEB TYPE 100 KVA T</t>
  </si>
  <si>
    <t>L.T. Distribution Box for 200 kVA X'mer (400 A, isolator &amp; 6 SP MCCB of 120A)</t>
  </si>
  <si>
    <t>DISTRIBUTION BOX FOR 200KVA TRANSFORMER</t>
  </si>
  <si>
    <t>L.T. Distribution Box for 315 kVA X'mer (600 A, isolator &amp; 9 SP MCCB of 160A)</t>
  </si>
  <si>
    <t>DISTRIBUTION BOX FOR 315 KVA XMER WITH F</t>
  </si>
  <si>
    <t>SMC LT Distribution Box for 100 kVA Distribution Transformer</t>
  </si>
  <si>
    <t>SMC LT Distribution Box for 315 kVA Distribution Transformer</t>
  </si>
  <si>
    <r>
      <t>33 kV</t>
    </r>
    <r>
      <rPr>
        <sz val="10"/>
        <rFont val="Verdana"/>
        <family val="2"/>
      </rPr>
      <t xml:space="preserve"> feeder control panel (Static Relays).</t>
    </r>
  </si>
  <si>
    <t>33KV CONTROL &amp; RELAY PANEL- FEEDER CONTR</t>
  </si>
  <si>
    <r>
      <t xml:space="preserve">33 kV </t>
    </r>
    <r>
      <rPr>
        <sz val="10"/>
        <rFont val="Verdana"/>
        <family val="2"/>
      </rPr>
      <t>Transformer Control Panel (Static Relays)</t>
    </r>
  </si>
  <si>
    <t>33KV CONTROL &amp; RELAY PANEL- TRANSFORMER</t>
  </si>
  <si>
    <t>Feeder Control (Static Relays)</t>
  </si>
  <si>
    <t>11KV CONTROL &amp; RELAY PANEL- FEEDER CONTR</t>
  </si>
  <si>
    <t>Transformer Control (Static Relays)</t>
  </si>
  <si>
    <t>11KV CONTROL &amp; RELAY PANEL- TRANSFORMER</t>
  </si>
  <si>
    <t>11 kV Control &amp; Relay Panel for Capacitor Bank</t>
  </si>
  <si>
    <t>2 Feeder Control (Static Relays)</t>
  </si>
  <si>
    <t>11KV MULTICIRCUIT (2F) CONTROL PANELS (S</t>
  </si>
  <si>
    <t>1 Transformer+1 Feeder (Static Relays)</t>
  </si>
  <si>
    <t>11KV MULTICIRCUIT ONE TRANSFORMER &amp; ONE</t>
  </si>
  <si>
    <t>1 Feeder + 1 Transformer (Static Relays)</t>
  </si>
  <si>
    <t>33KV MULTICIRCUIT ONE TRANSFORMER &amp; ONE</t>
  </si>
  <si>
    <t>Allen keys set of 9 Pcs.(1.5mm; 2mm; 2.5mm; 3mm; 4mm; 5mm; 6mm; 8mm; 10mm) Black finish, box packing</t>
  </si>
  <si>
    <t>Hack saw frames + B185</t>
  </si>
  <si>
    <t>Hack saw blade 300x12.5 mm</t>
  </si>
  <si>
    <t>Cable Cutter</t>
  </si>
  <si>
    <t>Discharge Rod</t>
  </si>
  <si>
    <t>FIBER GLASS DISCHARGE ROD</t>
  </si>
  <si>
    <t>Portable drilling machine</t>
  </si>
  <si>
    <t>Hammer 8 Lbs (3629 gm)</t>
  </si>
  <si>
    <t>Hammer 2 Lbs (907 gm.)</t>
  </si>
  <si>
    <t>Combination Plier / Cutting Plier</t>
  </si>
  <si>
    <t>PLIER COMBINATION SIDE CUTTING 200 MM</t>
  </si>
  <si>
    <t>Screw driver 250 mm</t>
  </si>
  <si>
    <t>SCREW DRIVER 250MM</t>
  </si>
  <si>
    <t>Screw driver 200 mm</t>
  </si>
  <si>
    <t>SCREW DRIVER 200MM</t>
  </si>
  <si>
    <t>Screw driver 150 mm</t>
  </si>
  <si>
    <t>SCREW DRIVER 150MM</t>
  </si>
  <si>
    <r>
      <t>Screw driver Set</t>
    </r>
    <r>
      <rPr>
        <b/>
        <sz val="10"/>
        <rFont val="Verdana"/>
        <family val="2"/>
      </rPr>
      <t xml:space="preserve"> </t>
    </r>
  </si>
  <si>
    <t xml:space="preserve">SCREW DRIVER INSULATED 255 MM </t>
  </si>
  <si>
    <t>Ring Spanners  (6x7,8x9,10x11,12x13, 14x15,16x17,18x19,20x22x,21x23, 24x27,25x28,30x32)</t>
  </si>
  <si>
    <t>Set.</t>
  </si>
  <si>
    <t>RING SPANNER</t>
  </si>
  <si>
    <t xml:space="preserve">Tube Spanners </t>
  </si>
  <si>
    <t>Double end spanner (6x7,8x9,10x11, 12x13,14x15,16x17,18x19,20x22x, 21x23,24x27,25x28,30x32)</t>
  </si>
  <si>
    <t>DOUBLE END SPANNER</t>
  </si>
  <si>
    <t xml:space="preserve">Adjustable Screw Spanner 12 inches </t>
  </si>
  <si>
    <t>Box spanners (of size 32Af, 27A/F, 30 A/F &amp; tommy Bar)</t>
  </si>
  <si>
    <t>BOX SPANNER</t>
  </si>
  <si>
    <t>Pipe Wrench 24 inches size</t>
  </si>
  <si>
    <t>Pipe Wrench 18 inches size</t>
  </si>
  <si>
    <t>1089 kVAR, 12.1 kV, 3-phase 50 Hz Outdoor type Capacitor bank having step as 363 kVAR + 726 kVAR 12.1 KV. Bank shall be complete with Capacitor units of 121 kVAR at 6.98 KV, including allied material such as suitable size of Aluminium busbars, Pin / Post insulators, Expulsion fuses, Cable Jointing Kit, Nuts &amp; Bolts etc.</t>
  </si>
  <si>
    <t>11 KV CAPACITOR 600KVAR</t>
  </si>
  <si>
    <t xml:space="preserve">  5 kVAR</t>
  </si>
  <si>
    <t>POLE MOUNTED GAS FILLED LT SHUNT CAPACIT</t>
  </si>
  <si>
    <t>10 kVAR</t>
  </si>
  <si>
    <t>12 kVAR</t>
  </si>
  <si>
    <t>20 kVAR</t>
  </si>
  <si>
    <t>1815 kVAR 12.1 kV 3-phase 50 Hz Outdoor type Capacitor bank having step as 363 kvar+726 kvar+726 Kvar 12.1 kv Bank shall be complete with capacitor units of 121 kVAr at 6.98 kV including allied materials such as suitable size of aluminium busbars, pin/post insulators, expulsion fuses, cable jointing kit, nuts &amp; bolts etc.</t>
  </si>
  <si>
    <t>CAPACITOR BANK 11KV 3PHASE 1200 KVAR</t>
  </si>
  <si>
    <t xml:space="preserve">16 kVA (4 Star) Aluminium Wound </t>
  </si>
  <si>
    <t>XMER 16KVA 11/0.4 FOUR STAR ALU WOUND</t>
  </si>
  <si>
    <t xml:space="preserve">25 kVA (4 Star) Aluminium Wound </t>
  </si>
  <si>
    <t>TRANSFORMER 25KVA 11/0.4KV  FOUR STAR</t>
  </si>
  <si>
    <t xml:space="preserve">63 kVA (4 Star) Aluminium Wound </t>
  </si>
  <si>
    <t>TRANSFORMER 63KVA 11/0.43KV FOUR STAR</t>
  </si>
  <si>
    <t xml:space="preserve">100 kVA (4 Star) Aluminium Wound </t>
  </si>
  <si>
    <t>TRANSFORMER 100KVA 11/0.43KV FOUR STAR</t>
  </si>
  <si>
    <t xml:space="preserve">200 kVA (4 Star) Aluminium Wound </t>
  </si>
  <si>
    <t>TRANSFORMER 200KVA 11/0.4KV FOUR STAR</t>
  </si>
  <si>
    <t>315 kVA (CEA Design) Copper wound ISI Marked, 11/0.433 kV Distribution Transformer having energy efficiency level '2'</t>
  </si>
  <si>
    <t>XMER 315KVA 11/0.43KV CEA REG. CU WOUND</t>
  </si>
  <si>
    <t>500 kVA [CEA Design] Copper Wound ISI Marked, 11/0.433 kV Distribution Transformer having energy efficiency level '2'</t>
  </si>
  <si>
    <t>500 kVA [CEA Design] (4 Star) Copper Wound Transformer</t>
  </si>
  <si>
    <t>0.2% Reactor suitable for 363 kVAR step</t>
  </si>
  <si>
    <t>0.2% Reactor suitable for 726 kVAR step</t>
  </si>
  <si>
    <t>50 kVA (Copper winding) 33/0.4 kV</t>
  </si>
  <si>
    <t>TRANSFORMER 33/.4KV 50KVA</t>
  </si>
  <si>
    <t>Power Transformer 1600 kVA</t>
  </si>
  <si>
    <t>TRANSFORMER 33/11KV 1.6 MVA POWER</t>
  </si>
  <si>
    <t xml:space="preserve">Power Transformer 33/11 KV   3150 kVA </t>
  </si>
  <si>
    <t>TRANSFORMER 33/11KV 3.15 MVA POWER</t>
  </si>
  <si>
    <t xml:space="preserve">Power Transformer 33/11 KV  5000 kVA </t>
  </si>
  <si>
    <t>TRANSFORMER 33/11KV 5 MVA POWER</t>
  </si>
  <si>
    <t xml:space="preserve">Power Transformer 33/11 KV   8000 kVA </t>
  </si>
  <si>
    <t>TRANSFORMER 33/11KV 8 MVA POWER</t>
  </si>
  <si>
    <t>Indoor Type 33 kV Metering Cubical CTPT Unit 100 /5A</t>
  </si>
  <si>
    <t>INDOOR TYPE 33KV CT:PT UNIT 100/5A</t>
  </si>
  <si>
    <t>L.T.C.T. 100/5 Amps.</t>
  </si>
  <si>
    <t>L.T. C.T.100/5 Amps.</t>
  </si>
  <si>
    <t>Indoor Type 33 kV Metering Cubical CTPT Unit 50/5 A</t>
  </si>
  <si>
    <t>INDOOR TYPE 33KV CT:PT UNIT 50/5A</t>
  </si>
  <si>
    <t>L.T.C.T. 200/5 Amps.</t>
  </si>
  <si>
    <t>L.T. C.T.200/5 Amps.</t>
  </si>
  <si>
    <t>L.T.C.T. 300/5 Amps.</t>
  </si>
  <si>
    <t>L.T. C.T.300/5 Amps.</t>
  </si>
  <si>
    <t>L.T.C.T. 500/5 Amps.</t>
  </si>
  <si>
    <t>L.T. C.T.500/5 Amps.</t>
  </si>
  <si>
    <t>220 kV C.T. 800-400/1-1A</t>
  </si>
  <si>
    <t>220 KV CT 800-400/1-1-1-1-1AMP.</t>
  </si>
  <si>
    <t xml:space="preserve">33 kV CT's (400-200/5) Amps. Oil filled </t>
  </si>
  <si>
    <t>33KV CT 400-200/5-5A</t>
  </si>
  <si>
    <t>132 kV C.T. 600-300/1-1A</t>
  </si>
  <si>
    <t>CURRENT TRANSFORMER 600-300/1/1-1A,132KV</t>
  </si>
  <si>
    <t>132 kV C.T. 150-75/1-1A</t>
  </si>
  <si>
    <t>132 KV CT 150-75/1</t>
  </si>
  <si>
    <t>220 kV C.T. 150-75/1-1A</t>
  </si>
  <si>
    <t>220 KV CT 150-75/1</t>
  </si>
  <si>
    <t>220 kV C.T. 300-150/1-1A</t>
  </si>
  <si>
    <t>220 KV CT 300-150/1</t>
  </si>
  <si>
    <t>220 kV C.T. 600-300/1-1A</t>
  </si>
  <si>
    <t>220 KV CT 600-300/1</t>
  </si>
  <si>
    <t>11 kV CTPT Unit 400-200/5 A</t>
  </si>
  <si>
    <t>33 kV CTPT Unit 300-150/5 A</t>
  </si>
  <si>
    <t>33KV OIL IMMERSED 3 PHASE 300-150/5A CT-</t>
  </si>
  <si>
    <t>11 kV C.T. 200-100/5 Amps.</t>
  </si>
  <si>
    <t>11 KV C.T's (OUT DOOR TYPE)200-100/5 A</t>
  </si>
  <si>
    <t>11 kV C.T. 300-150/5 Amps.</t>
  </si>
  <si>
    <t>11 KV C.T's (OUT DOOR TYPE)300-150/5 A</t>
  </si>
  <si>
    <t>11 kV C.T. 500-250/5-5 Amps.</t>
  </si>
  <si>
    <t>33 kV CT's (300-150/5) Amps oil filled</t>
  </si>
  <si>
    <t>33KV CT's(300-150/5)A oil filled OD Type</t>
  </si>
  <si>
    <t>33 kV CT's (200-100/5-5) Amps oil filled</t>
  </si>
  <si>
    <t>33KV CT's(200-100/5)A oil filled OD Type</t>
  </si>
  <si>
    <t>33 kV CT's  (100-50/5) Amps. oil filled</t>
  </si>
  <si>
    <t>33KV CT's (100-50/5)A oil filled OD Type</t>
  </si>
  <si>
    <t>132 kV C.T. 100-50/1-1A</t>
  </si>
  <si>
    <t>CURRENT TRANSFORMER 100-50/1/1A SUITABLE</t>
  </si>
  <si>
    <t>132 kV C.T. 200-100/1-1A</t>
  </si>
  <si>
    <t>C.T. 132KV 200-100/1/1A SUITABLE</t>
  </si>
  <si>
    <t>132 kV C.T. 300-150/1-1A</t>
  </si>
  <si>
    <t>CURRENT X-MER 300-150/1/1A - 132KV</t>
  </si>
  <si>
    <t>11 kV CTPT Unit 7.5/5 A</t>
  </si>
  <si>
    <t>OIL IMM 3 PH CTPT UNITS 11 KV 7.5/5 A</t>
  </si>
  <si>
    <t>11 kV CTPT Unit 10/5 A</t>
  </si>
  <si>
    <t>CT/PT UNIT 11KV/110 V 10/5 A OIL IMMERSE</t>
  </si>
  <si>
    <t>11 kV CTPT Unit 15/5 A</t>
  </si>
  <si>
    <t>OIL IMM 3 PH CTPT UNITS 11 KV 15/5 A</t>
  </si>
  <si>
    <t>11 kV CTPT Unit 300-150/5 A</t>
  </si>
  <si>
    <t>OIL IMM 3 PH CTPT UNITS 11 KV 300-150/5A</t>
  </si>
  <si>
    <t>11 kV CTPT Unit 25/5 A</t>
  </si>
  <si>
    <t>OIL IMM 3 PH CTPT UNITS 11 KV 25/5 A</t>
  </si>
  <si>
    <t>11 kV CTPT Unit 75/5 A</t>
  </si>
  <si>
    <t>OIL IMM 3 PH CTPT UNITS 11 KV 75/5 A</t>
  </si>
  <si>
    <t>11 kV CTPT Unit 200-100/5 A</t>
  </si>
  <si>
    <t>OIL IMM 3 PH CTPT UNITS 11 KV 200-100/5A</t>
  </si>
  <si>
    <t>11 kV CTPT Unit 50/5 A</t>
  </si>
  <si>
    <t>OIL IMMERSED 3 PH CTPT UNITS-11 KV 50/5A</t>
  </si>
  <si>
    <t>132 kV C.T. 100/1 A</t>
  </si>
  <si>
    <t>132 kV C.T. 200/1 A</t>
  </si>
  <si>
    <t>220 kV C.T. 800/1 A</t>
  </si>
  <si>
    <t>33 kV CTPT Unit 20/5 A</t>
  </si>
  <si>
    <t>OIL IMM 3 PH CTPT UNITS 33 KV - 20/5 A</t>
  </si>
  <si>
    <t>33 kV CTPT Unit 200-100/5 A</t>
  </si>
  <si>
    <t>OIL IMM 3 PH CTPT UNITS 33 KV-200-100/5A</t>
  </si>
  <si>
    <t>33 kV CTPT Unit 5/5 A</t>
  </si>
  <si>
    <t>OIL IMM 3 PH CTPT UNITS 33 KV - 5/5A</t>
  </si>
  <si>
    <t>33 kV CTPT Unit 10/5 A</t>
  </si>
  <si>
    <t>OIL IMM 3 PH CTPT UNITS 33 KV - 10/5 A</t>
  </si>
  <si>
    <t>33 kV CTPT Unit 30/5 A</t>
  </si>
  <si>
    <t>OIL IMM 3 PH CTPT UNITS 33 KV - 30/5A</t>
  </si>
  <si>
    <t>33 kV CTPT Unit 50/5 A</t>
  </si>
  <si>
    <t>OIL IMM 3 PH CTPT UNITS 33 KV - 50/5 A</t>
  </si>
  <si>
    <t>33 kV CTPT Unit 100 /5A</t>
  </si>
  <si>
    <t>OIL IMM 3 PH CTPT UNITS 33 KV-100 &amp; 200/5A</t>
  </si>
  <si>
    <t>33 kV CTPT Unit 200/5A</t>
  </si>
  <si>
    <t>OIL IMMERSED 3 PHASE CTPT UNITS 200/5</t>
  </si>
  <si>
    <t>33 kV CTPT Unit 400/5A</t>
  </si>
  <si>
    <t>OIL IMMERSED 3 PHASE CTPT UNITS 400/5</t>
  </si>
  <si>
    <t>33 kV CTPT Unit 400-200/5 A</t>
  </si>
  <si>
    <t>CT/PT UNIT 33KV/110 V 400-200/5 A OIL</t>
  </si>
  <si>
    <t>33 kV CTPT Unit 300/5A</t>
  </si>
  <si>
    <t xml:space="preserve">11 kV 3 PH Residual Voltage Transformer </t>
  </si>
  <si>
    <t>11 kV PT Station Type</t>
  </si>
  <si>
    <t>11 kV Single Phase PT's (Oil filled)</t>
  </si>
  <si>
    <t>VOLTAGE TRANSFORMER 11 K V/110 VOLTS SIN</t>
  </si>
  <si>
    <t>33 kV Single Phase PT's (Oil filled)</t>
  </si>
  <si>
    <t>VOLTAGE TRANSFORMER 33 KV / 110 VOLTS SINGLE</t>
  </si>
  <si>
    <t>132 kV P.T.</t>
  </si>
  <si>
    <t>VOLTAGE TRANSFORMER 132KV/110V SINGLE PH</t>
  </si>
  <si>
    <t>220 kV P.T.</t>
  </si>
  <si>
    <t>VOLTAGE X-MER 220KV/110-63.5V SINGLE PH</t>
  </si>
  <si>
    <t>Safety belts</t>
  </si>
  <si>
    <t>SAFETY BELTS</t>
  </si>
  <si>
    <t>Safety helmets</t>
  </si>
  <si>
    <t>SAFETY HELMETS</t>
  </si>
  <si>
    <t xml:space="preserve">Battery </t>
  </si>
  <si>
    <t>30 Volts 100 AH lead acid battery</t>
  </si>
  <si>
    <t>T.W. Meter Board, 300x300x75 mm, coated with varnish/SMC board</t>
  </si>
  <si>
    <t>T.W.METER BOARD, 300X300X75 MM, COATED W</t>
  </si>
  <si>
    <t>Meter Box (GI Plain Sheet) for 3 Phase LT CT operated meter</t>
  </si>
  <si>
    <t>Meter Box (GI Plain Sheet) for 3 Ph LTCT</t>
  </si>
  <si>
    <t>Pilfer proof SMC/FRPP/PPO LTCT meter box</t>
  </si>
  <si>
    <t>Pilfer proof Single Compartment SMC meter box for LTCT meters 150/5A with CT</t>
  </si>
  <si>
    <t>Pilfer proof Single Compartment SMC meter box for LTCT meters 300/5A with CT</t>
  </si>
  <si>
    <t>Universal Meter Box for HT meters.</t>
  </si>
  <si>
    <t>Sheet Metal deep Drawn Meter Box for LTCT operated meter</t>
  </si>
  <si>
    <t>CT operated electronic static meters with DLMS.</t>
  </si>
  <si>
    <t>LTCT METER WITH DLMS</t>
  </si>
  <si>
    <t>Rubber Hand gloves 15 kV (Seamless)</t>
  </si>
  <si>
    <t>RUBBER HAND GLOVES</t>
  </si>
  <si>
    <r>
      <t>Fire fighting equipments CO</t>
    </r>
    <r>
      <rPr>
        <vertAlign val="subscript"/>
        <sz val="10"/>
        <rFont val="Verdana"/>
        <family val="2"/>
      </rPr>
      <t>2</t>
    </r>
    <r>
      <rPr>
        <sz val="10"/>
        <rFont val="Verdana"/>
        <family val="2"/>
      </rPr>
      <t xml:space="preserve"> fire extinguisher of 2 Kg Capacity)  </t>
    </r>
  </si>
  <si>
    <t>CO2 TYPE EXTINGUISHER ,2 KG CAPACITY</t>
  </si>
  <si>
    <t>Rain Coats with Hoods</t>
  </si>
  <si>
    <t>RAIN COATS WITH HOODS</t>
  </si>
  <si>
    <t>Gum Boots</t>
  </si>
  <si>
    <t>GUM BOOTS</t>
  </si>
  <si>
    <t>Silica gel</t>
  </si>
  <si>
    <t>SILICA GEL</t>
  </si>
  <si>
    <t>Poly Carbonate seals for meter</t>
  </si>
  <si>
    <t>POLYCARBONATE SEAL</t>
  </si>
  <si>
    <t>Holographic Sticker Seal</t>
  </si>
  <si>
    <t>Grounding Sticks (Galvanised Earthing Rods 25 mm, 3 Mtr. long)</t>
  </si>
  <si>
    <t xml:space="preserve">Electrically insulated 11 kV mats infront of electrical control panel </t>
  </si>
  <si>
    <t>METTING RUBBER 1900X1800X12MM</t>
  </si>
  <si>
    <t>T.W. plate 300x300x25 mm with 20 mm dia holes at the corners and coated with two coats of varnish on one side/SMC board</t>
  </si>
  <si>
    <t xml:space="preserve">EHV Gr-I TRANSFORMER OI In Barrel </t>
  </si>
  <si>
    <t>KL</t>
  </si>
  <si>
    <t>TRANSFORMER OIL In Tanker/barrel</t>
  </si>
  <si>
    <t xml:space="preserve">EHV Gr-I TRANSFORMER OIL In Tanker </t>
  </si>
  <si>
    <t>Fabricated Transformer Oil Storage Tank (10 Kl Capacity)</t>
  </si>
  <si>
    <t xml:space="preserve">No. </t>
  </si>
  <si>
    <t xml:space="preserve">Fabricated Transformer Oil Storage Tank </t>
  </si>
  <si>
    <t>Poly Carbonate seal double anker type</t>
  </si>
  <si>
    <t>POLY CORBONATE SEAL DOUBLE ANKER TYPE</t>
  </si>
  <si>
    <t>HDPE PIPE 200MM ID; 240MM OD</t>
  </si>
  <si>
    <t>Jointing arrangement of HDPE Pipe</t>
  </si>
  <si>
    <t>JOINTING ARRANGEMENT OF HDPE PIPE</t>
  </si>
  <si>
    <t>Battery charger</t>
  </si>
  <si>
    <t>30 Volt 100 AH lead acid battery charger</t>
  </si>
  <si>
    <t>Files of sizes</t>
  </si>
  <si>
    <t>Black Cambric tape 25 mm wide 7 mm thick and in rolls of 50 Mtr.</t>
  </si>
  <si>
    <t>Roll</t>
  </si>
  <si>
    <t>PVC lnsulation Tapes 19 mm wide and in rolls of 10 Mtrs</t>
  </si>
  <si>
    <t>PVC INSULATION TAPES 19 MM WIDE AND IN R</t>
  </si>
  <si>
    <t>Cotton Tapes 19 mm wide and in rolls of 50 Mtrs</t>
  </si>
  <si>
    <t>Tong tester Digital (1000 A, 500 V) with associated accessories</t>
  </si>
  <si>
    <t>DIGITAL TONG TESTER 3 1/2 DIGITAL LCD DI</t>
  </si>
  <si>
    <t>Hand Torch 5 cell</t>
  </si>
  <si>
    <t>HAND TORCH 5 CELLED</t>
  </si>
  <si>
    <t>Hand Torch 3 cell</t>
  </si>
  <si>
    <t>HAND TORCH 3 CELLED</t>
  </si>
  <si>
    <t>Cotton Waste</t>
  </si>
  <si>
    <t xml:space="preserve">Fire fighting equipments (dry chemical powder type 5 Kg capacity) </t>
  </si>
  <si>
    <t>DRY CHEMICAL POWER FIRE</t>
  </si>
  <si>
    <t>Monoplast</t>
  </si>
  <si>
    <t>Bitumen compound</t>
  </si>
  <si>
    <t>River sand</t>
  </si>
  <si>
    <t>RIVER SAND</t>
  </si>
  <si>
    <t>11 kV Covered Conductor 50 Sqmm XLPE insulation</t>
  </si>
  <si>
    <t>11KV  COVERED CONDUCTOR XLPE 50SQMM</t>
  </si>
  <si>
    <t>11 kV Covered Conductor 70 Sqmm XLPE insulation</t>
  </si>
  <si>
    <t>11KV  COVERED CONDUCTOR XLPE 70SQMM</t>
  </si>
  <si>
    <t>11 kV Covered Conductor 99 Sqmm XLPE insulation</t>
  </si>
  <si>
    <t>11KV  COVERED CONDUCTOR XLPE 99SQMM</t>
  </si>
  <si>
    <t>33 kV Covered Conductor 157 Sqmm XLPE insulation</t>
  </si>
  <si>
    <t>33KV  COVERED CONDUCTOR XLPE 157SQMM</t>
  </si>
  <si>
    <t>33 kV Covered Conductor 241 Sqmm XLPE insulation</t>
  </si>
  <si>
    <t>33KV  COVERED CONDUCTOR XLPE 241SQMM</t>
  </si>
  <si>
    <t>33 kV Covered Conductor 70 Sqmm XLPE insulation</t>
  </si>
  <si>
    <t>33KV  COVERED CONDUCTOR XLPE 70SQMM</t>
  </si>
  <si>
    <t>33 kV Covered Conductor 99 Sqmm XLPE insulation</t>
  </si>
  <si>
    <t>33KV  COVERED CONDUCTOR XLPE 99SQMM</t>
  </si>
  <si>
    <t>ACCESSORIES FOR COVERED CONDUCTOR :-</t>
  </si>
  <si>
    <t>(i) Tension / anchoring Clamp with tracking protection IPC</t>
  </si>
  <si>
    <t>Tension/anchoring Clamp with tracking protection</t>
  </si>
  <si>
    <t>(ii) Alignment tie (non-metallic)</t>
  </si>
  <si>
    <t>Alignment tie (non-metallic)</t>
  </si>
  <si>
    <t>(iii) Mechanical conductor with heat shrunk sleeve for bare to covered</t>
  </si>
  <si>
    <t>(iv) IPC for Networking / Branching / Looping CC to CC</t>
  </si>
  <si>
    <t>IPC for Networking / Branching / Looping CC to CC</t>
  </si>
  <si>
    <t xml:space="preserve">(v) IPC with Aluminium Bail for earthing </t>
  </si>
  <si>
    <t xml:space="preserve">IPC with Aluminium Bail for earthing </t>
  </si>
  <si>
    <t>(vi) Mid span joint</t>
  </si>
  <si>
    <t>Mid span joint</t>
  </si>
  <si>
    <t xml:space="preserve">(vii) IPC with Aluminium Bail &amp; Transformer Tap (Line this) </t>
  </si>
  <si>
    <t xml:space="preserve">IPC with Aluminium Bail &amp; Transformer Tap (Line this) </t>
  </si>
  <si>
    <t>(viii) Heat Shrinkable End Cap</t>
  </si>
  <si>
    <t>Heat Shrinkable End Cap</t>
  </si>
  <si>
    <t>(ix) Termination kit / Lug for Transformer Connection</t>
  </si>
  <si>
    <t>Termination kit/Lug for Transformer Connection</t>
  </si>
  <si>
    <t>16 sq.mm Single Core PVC Sheathed Unarmoured Cables</t>
  </si>
  <si>
    <t>25 sq.mm Single Core PVC Sheathed Unarmoured Cables</t>
  </si>
  <si>
    <t>185 sq.mm Single Core PVC Sheathed Unarmoured Cables</t>
  </si>
  <si>
    <t>300 sq.mm Single Core PVC Sheathed Unarmoured Cables</t>
  </si>
  <si>
    <t>Spot Billing Machine</t>
  </si>
  <si>
    <t>11 kV Oil Immersed 3 Phase CT-PT Unit of capacity --</t>
  </si>
  <si>
    <t>11 kV CTPT Unit 200/5 Amp</t>
  </si>
  <si>
    <t>ITEM DELETED EARLIER, RE-ADDED</t>
  </si>
  <si>
    <t>11 kV CTPT Unit 100/5 Amp</t>
  </si>
  <si>
    <t>C&amp;R Panel with 3 O/C + 1 E/F relay and Master Trip</t>
  </si>
  <si>
    <t>Transformer Auxiliary panel with auxiliary protection relay</t>
  </si>
  <si>
    <t>33 kV + 11 kV Transformer Protection Panel (including Transformer auxiliary panel)</t>
  </si>
  <si>
    <t>33 kV 2 feeder control panel (Static Relays)</t>
  </si>
  <si>
    <t>G.I.Strip 25x3 mm</t>
  </si>
  <si>
    <t>M.S.Strip 25x3 mm. (0.6 kg/Mtr.)</t>
  </si>
  <si>
    <t xml:space="preserve">M.S.Strip 25x3 mm. </t>
  </si>
  <si>
    <t>Numerical Poly Carbonate seals</t>
  </si>
  <si>
    <t>33 kV Polymer Disc Insulator (45 kN)</t>
  </si>
  <si>
    <t>D.O.Fuse Polymer unit 11 kV</t>
  </si>
  <si>
    <t>D.O.Fuse Polymer unit 33 kV</t>
  </si>
  <si>
    <t>PCC Pole 200 kG; 9.0 Mtr. Long</t>
  </si>
  <si>
    <t>PCC Pole 365 kG; 11 Mtr. Long</t>
  </si>
  <si>
    <t>11 kV Polymer Post Insulator</t>
  </si>
  <si>
    <t>33 kV Polymer Post Insulator</t>
  </si>
  <si>
    <t>Silicon rubber composite insulator / 11 kV  45 kN Polymeric Insulator</t>
  </si>
  <si>
    <t>Polymer A.B.Switch with complete fitting 11 kV</t>
  </si>
  <si>
    <t>Polymer A.B.Switch with complete fitting 33 kV</t>
  </si>
  <si>
    <t>200 Kg 8.0 Meter long PCC Pole</t>
  </si>
  <si>
    <t>2.5 sqmm. Twin Core PVC insulated single phase armoured service Cable</t>
  </si>
  <si>
    <t>2.5 sqmm 2C 1ɸ Armour PVC insulated service Cable</t>
  </si>
  <si>
    <t>4.0 sqmm. Twin Core PVC insulated single phase armoured service Cable</t>
  </si>
  <si>
    <t>4.0 sqmm 2C 1ɸ Armour PVC insulated service Cable</t>
  </si>
  <si>
    <t>6.0 sqmm. Twin Core PVC insulated single phase armoured service Cable</t>
  </si>
  <si>
    <t>6.0 sqmm 2C 1ɸ Armour PVC insulated service Cable</t>
  </si>
  <si>
    <t>6.0 sqmm. Four Core PVC insulated three phase Armoured service Cable</t>
  </si>
  <si>
    <t>6.0 sqmm 4C 3ɸ Armour PVC insulated service Cable</t>
  </si>
  <si>
    <t>8.0 sqmm. Four Core PVC insulated three phase Armoured service Cable</t>
  </si>
  <si>
    <t>8.0 sqmm 4C 3ɸ Armour PVC insulated service Cable</t>
  </si>
  <si>
    <t>10 sqmm. Four Core PVC insulated three phase Armoured service Cable</t>
  </si>
  <si>
    <t>10 sqmm 4C 3ɸ Armour PVC insulated service Cable</t>
  </si>
  <si>
    <t>16 sqmm. Four Core PVC insulated three phase Armoured service Cable</t>
  </si>
  <si>
    <t>16 sqmm 4C 3ɸ Armour PVC insulated service Cable</t>
  </si>
  <si>
    <t>25 sqmm. Four Core PVC insulated three phase Armoured service Cable</t>
  </si>
  <si>
    <t>25 sqmm 4C 3ɸ Armour PVC insulated service Cable</t>
  </si>
  <si>
    <t>240 sq.mm Single Core PVC Sheathed Unarmoured Cables</t>
  </si>
  <si>
    <t>16 kVA, Aluminium wound ENERGY EFFICIENCY LEVEL-1 (As per IS:1180 amendment 4), I.S.I. MARKED 11/0.4 kV DISTRIBUTION TRANSFORMER (Without Box)</t>
  </si>
  <si>
    <t>XMER 16KVA 11/0.4KV ENERGY EFFI. LEVEL2</t>
  </si>
  <si>
    <t>25 kVA, Aluminium wound ENERGY EFFICIENCY LEVEL-1 (As per IS:1180 amendment 4), I.S.I. MARKED 11/0.4 kV DISTRIBUTION TRANSFORMER (Without Box)</t>
  </si>
  <si>
    <t>XMER 25KVA 11/0.4KV ENERGY EFFI. LEVEL2</t>
  </si>
  <si>
    <t>63 kVA, Aluminium wound ENERGY EFFICIENCY LEVEL-1 (As per IS:1180 amendment 4), I.S.I. MARKED 11/0.4 kV DISTRIBUTION TRANSFORMER (Without Box)</t>
  </si>
  <si>
    <t>XMER 63KVA 11/0.4KV ENERGY EFFI. LEVEL2</t>
  </si>
  <si>
    <t>100 kVA, Aluminium wound ENERGY EFFICIENCY LEVEL-1 (As per IS:1180 amendment 4), I.S.I. MARKED 11/0.4 kV DISTRIBUTION TRANSFORMER (Without Box)</t>
  </si>
  <si>
    <t>XMER 100KVA 11/.4KV ENERGY EFFI. LEVEL2</t>
  </si>
  <si>
    <t>200 kVA, Aluminium wound ENERGY EFFICIENCY LEVEL-1 (As per IS:1180 amendment 4), I.S.I. MARKED 11/0.4 kV DISTRIBUTION TRANSFORMER (Without Box)</t>
  </si>
  <si>
    <t>XMER 200KVA 11/.4KV ENERGY EFFI. LEVEL2</t>
  </si>
  <si>
    <t>315 kVA, Copper wound ENERGY EFFICIENCY LEVEL-1 (As per IS:1180 amendment 4), I.S.I. MARKED 11/0.4 kV DISTRIBUTION TRANSFORMER (Without Box)</t>
  </si>
  <si>
    <t>500 kVA, Copper wound ENERGY EFFICIENCY LEVEL-1 (As per IS:1180 amendment 4), I.S.I. MARKED 11/0.4 kV DISTRIBUTION TRANSFORMER (Without Box)</t>
  </si>
  <si>
    <t>25 kVA, Aluminium wound ENERGY EFFICIENCY LEVEL-1 (As per IS:1180 amendment 4), I.S.I. MARKED 11/0.4 kV DISTRIBUTION TRANSFORMER (With Secondary Terminal Box)</t>
  </si>
  <si>
    <t>63 kVA, Aluminium wound ENERGY EFFICIENCY LEVEL-1 (As per IS:1180 amendment 4), I.S.I. MARKED 11/0.4 kV DISTRIBUTION TRANSFORMER (With Secondary Terminal Box)</t>
  </si>
  <si>
    <t>100 kVA, Aluminium wound ENERGY EFFICIENCY LEVEL-1 (As per IS:1180 amendment 4), I.S.I. MARKED 11/0.4 kV DISTRIBUTION TRANSFORMER (With Secondary Terminal Box)</t>
  </si>
  <si>
    <t>200 kVA, Aluminium wound ENERGY EFFICIENCY LEVEL-1 (As per IS:1180 amendment 4), I.S.I. MARKED 11/0.4 kV DISTRIBUTION TRANSFORMER (With Secondary Terminal Box)</t>
  </si>
  <si>
    <t>315 kVA, Copper wound ENERGY EFFICIENCY LEVEL-1 (As per IS:1180 amendment 4), I.S.I. MARKED 11/0.4 kV DISTRIBUTION TRANSFORMER (With Secondary Terminal Box)</t>
  </si>
  <si>
    <t>25 kVA Aluminium Wound ENERGY EFFICIENCY LEVEL-1 (As per IS:1180 amendment 4), I.S.I. MARKED 11/0.4 kV DISTRIBUTION TRANSFORMER (With Secondary Terminal Box - extended LT bushing</t>
  </si>
  <si>
    <t>63 kVA Aluminium Wound ENERGY EFFICIENCY LEVEL-1 (As per IS:1180 amendment 4), I.S.I. MARKED 11/0.4 kV DISTRIBUTION TRANSFORMER (With Secondary Terminal Box - extended LT bushing</t>
  </si>
  <si>
    <t>100 kVA Aluminium Wound ENERGY EFFICIENCY LEVEL-1 (As per IS:1180 amendment 4), I.S.I. MARKED 11/0.4 kV DISTRIBUTION TRANSFORMER (With Secondary Terminal Box - extended LT bushing</t>
  </si>
  <si>
    <t>315 kVA Copper Wound ENERGY EFFICIENCY LEVEL-1 (As per IS:1180 amendment 4), I.S.I. MARKED 11/0.4 kV DISTRIBUTION TRANSFORMER (With HV &amp; LV side Box)</t>
  </si>
  <si>
    <t>500 kVA Copper Wound ENERGY EFFICIENCY LEVEL-1 (As per IS:1180 amendment 4), I.S.I. MARKED 11/0.4 kV DISTRIBUTION TRANSFORMER (With HV &amp; LV side Box)</t>
  </si>
  <si>
    <t xml:space="preserve">RCC Block (with 6 mm MS Bar) </t>
  </si>
  <si>
    <t>LED 9 Watt Lamp (without holder)</t>
  </si>
  <si>
    <t>LED 9 W lamp with holder</t>
  </si>
  <si>
    <t xml:space="preserve">LED Tube Light, 20 Watt </t>
  </si>
  <si>
    <t>18 W LED Street Light complete set</t>
  </si>
  <si>
    <t>35 W LED Street Light complete set</t>
  </si>
  <si>
    <t>70 W LED Street Light complete set</t>
  </si>
  <si>
    <t>110 W LED Street Light complete set</t>
  </si>
  <si>
    <t>190 W LED Street Light complete set</t>
  </si>
  <si>
    <t>190 W LED Flood Light complete set</t>
  </si>
  <si>
    <t>110 W LED Flood Light complete set</t>
  </si>
  <si>
    <t>LED Lamps with complete fitting-24 W</t>
  </si>
  <si>
    <t>24 W LED Lamps with complete fitting</t>
  </si>
  <si>
    <t>LED Lamps with complete fitting-48 W</t>
  </si>
  <si>
    <t>48 W LED Lamps with complete fitting</t>
  </si>
  <si>
    <t>LED Lamps with complete fitting-60 W</t>
  </si>
  <si>
    <t>60 W LED Lamps with complete fitting</t>
  </si>
  <si>
    <t>3 Way RMU, 2OD + 1VL, One Incomer + One Breaker + One Outgoing, 350 MVA, 650 Amps.</t>
  </si>
  <si>
    <t>11 kV RMU 3 WAY,2 OD+1 VL, 350 MVA, 650 A.</t>
  </si>
  <si>
    <t>4 Way RMU, 2OD + 2VL, (One Incomer + Two  Breakers + One Outgoing), 350 MVA, 650 Amps.</t>
  </si>
  <si>
    <t>11 kV RMU 4 WAY,2 OD+2 VL, 350 MVA, 650 A.</t>
  </si>
  <si>
    <t>5 Way RMU, 2OD + 3VL, (One Incomer + Three Breakers + One Outgoing), 350 MVA, 650 Amps.</t>
  </si>
  <si>
    <t>11 kV RMU 5 WAY,2 OD+3 VL, 350 MVA, 650 A.</t>
  </si>
  <si>
    <t>6 Way RMU, 2OD + 4VL,(One Incomer + Four Breakers + One Outgoing), 350 MVA, 650 Amps.</t>
  </si>
  <si>
    <t>11 kV RMU 6 WAY,2 OD+4 VL, 350 MVA, 650 A.</t>
  </si>
  <si>
    <t>1OD for RMU</t>
  </si>
  <si>
    <t>1VL for 350 MVA, 650 Amps RMU</t>
  </si>
  <si>
    <t>Indoor Type 33 kV Metering Cubical CTPT Unit 10/5 A</t>
  </si>
  <si>
    <t xml:space="preserve">INDOOR TYPE 33 KV 10/5A CT:PT CUBICAL UNIT </t>
  </si>
  <si>
    <t>Indoor Type 33 kV Metering Cubical CTPT Unit 25/5 A</t>
  </si>
  <si>
    <t xml:space="preserve">INDOOR TYPE 33 KV 25/5A CT:PT CUBICAL UNIT </t>
  </si>
  <si>
    <t>Indoor Type 33 kV Metering Cubical CTPT Unit 200/5 A</t>
  </si>
  <si>
    <t xml:space="preserve">INDOOR TYPE 33 KV 200/5A CT:PT CUBICAL UNIT </t>
  </si>
  <si>
    <t>Indoor Type 11 kV Metering Cubical CTPT Unit 10/5 A</t>
  </si>
  <si>
    <t xml:space="preserve">INDOOR TYPE 11 KV 10/5A CT:PT CUBICAL UNIT </t>
  </si>
  <si>
    <t>Indoor Type 11 kV Metering Cubical CT-PT Units 15/5 A</t>
  </si>
  <si>
    <t xml:space="preserve">Indoor Type 11kV 15/5A CTPT Cubical Unit </t>
  </si>
  <si>
    <t>Indoor Type 11 kV Metering Cubical CTPT Unit 25/5 A</t>
  </si>
  <si>
    <t xml:space="preserve">INDOOR TYPE 11 KV 25/5A CT:PT CUBICAL UNIT </t>
  </si>
  <si>
    <t>Indoor Type 11 kV 50/5 A Metering Cubical CT-PT Units</t>
  </si>
  <si>
    <t xml:space="preserve">Indoor Type 11kV 50/5A CTPT Cubical Unit </t>
  </si>
  <si>
    <t>(0+1) TYPE - MEANS 11 KV GAS (SF6) INSULATED RMU WITH ONE 630 A LOAD BREAK SWITCH.</t>
  </si>
  <si>
    <t>(0+3) TYPE - MEANS 11 KV GAS (SF6) INSULATED RMU WITH THREE 630 A LOAD BREAK SWITCHES.</t>
  </si>
  <si>
    <t>(0+4) TYPE - MEANS 11 KV GAS (SF6) INSULATED RMU WITH FOUR 630 A LOAD BREAK SWITCHES.</t>
  </si>
  <si>
    <t>(0+2)+BC+(0+2) TYPE - MEANS 11 KV GAS (SF6) INSULATED RMU WITH FOUR NOS. 630 A LOAD BREAK SWITCHES AND ONE BUS COUPLER IN BETWEEN AFTER ISOLATOR.</t>
  </si>
  <si>
    <t>(0+2)+BC+(0+2)+BC+(0+2) TYPE - MEANS 11 KV GAS (SF6) INSULATED RMU WITH SIX NOS. 630 A LOAD BREAK SWITCHES AND ONE BUS COUPLER WITH LBS IN BETWEEN AFTER ISOLATOR.</t>
  </si>
  <si>
    <t>Feeder Remote Terminal Unit (FRTU)  with accessories Multifunction Transducer (MFT), Contact Multiplication Relay (CMR), Heavy Duty Relay &amp; software.</t>
  </si>
  <si>
    <t>Compact arrangement of RMU+FRTU+ LT Distribution Box in a closed chamber for 11/0.433 kV Distribution sub-station (excluding Distribution Transformer) with Transformer in top &amp; RMU+FRTU+ LT Distribution Box in bottom, compatible upto 650 kVA.</t>
  </si>
  <si>
    <t>Compact arrangement of RMU+FRTU+ LT Distribution Box in a closed chamber for 11/0.433 kV Distribution sub-station (excluding Distribution Transformer) with Transformer in top &amp; RMU+LT Distribution Box in bottom, compatible upto 650 kVA.</t>
  </si>
  <si>
    <t>12 kV, Outdoor type Vacuum Capacitor switches</t>
  </si>
  <si>
    <t>AC Distribution board for AC/DC Supply</t>
  </si>
  <si>
    <t>Chem Rod Earthing electrode (Chemical Earthing) [As per specification given in Schedule-C-20]</t>
  </si>
  <si>
    <t>Job</t>
  </si>
  <si>
    <t>Surge Arrestor</t>
  </si>
  <si>
    <t>Ground connection for Messenger Wire</t>
  </si>
  <si>
    <t>33/11 kV S/S (Name Plate) Board</t>
  </si>
  <si>
    <t>11 kV Fault Passage Indicator for Overhead line</t>
  </si>
  <si>
    <t xml:space="preserve">RATE  EXCLUDING G.S.T. </t>
  </si>
  <si>
    <t>SMC Meter Board 350x200x40 mm (minimum) thickness 2.5 mm</t>
  </si>
  <si>
    <t>SMC Meter Board 350x200x40 mm, thickness 2.5 mm</t>
  </si>
  <si>
    <t>SMC Board 200x150x40 mm (minimum) thickness 2.5 mm</t>
  </si>
  <si>
    <t>SMC Board 200x150x40 mm thickness 2.5 mm</t>
  </si>
  <si>
    <t>Piano type ISI mark 250V/5A switch.</t>
  </si>
  <si>
    <t>250V/5A ISI mark 3 pin Socket</t>
  </si>
  <si>
    <t>250V/5A ISI mark holder.</t>
  </si>
  <si>
    <t>Earthing terminal (having suitable size of 10 mm Dia GI bolt with 3 nos.
 nuts &amp; washers) along with Staples/ Nut-Bolts/ Nails</t>
  </si>
  <si>
    <t>Earth terminal(10mm Dia GI bolt with 3 no) nuts &amp; washers) along with Staples/ Nut-Bolts/ Nails</t>
  </si>
  <si>
    <t>Internal wiring using 1.5 sqmm copper multistrands PVC insulated ISI marked cable (Average cable length 6 Mtr.)</t>
  </si>
  <si>
    <t xml:space="preserve">1.5 sqmm copper multistrand PVC cable </t>
  </si>
  <si>
    <t>25 mm Dia PVC pipe or equivalent for internal house wiring (3 Mtr)</t>
  </si>
  <si>
    <t>Feet</t>
  </si>
  <si>
    <t>25 mm Dia PVC pipe or equivalent (3 Mtr)</t>
  </si>
  <si>
    <t>Meter Sealing Wire</t>
  </si>
  <si>
    <t>Hand Operated type 25 sq.mm. to 400 sq.mm Crimping Tool</t>
  </si>
  <si>
    <t>Hydraulic type Crimping Tool with suitable Dies for crimping Lugs of size up to 400 sq.mm.</t>
  </si>
  <si>
    <t>RECHARGEABLE L.E.D. HAND TORCH</t>
  </si>
  <si>
    <t>Cable separator in RCC Pipe with Angle Cross of 50x50x6 mm Angle @ 2 No. in one pipe</t>
  </si>
  <si>
    <t xml:space="preserve">Cable separator in RCC Pipe with 50x50x6 mm Angle </t>
  </si>
  <si>
    <t>11 kV Capacitor Unit with Expulsion Tube</t>
  </si>
  <si>
    <t>(cost per kVAR)</t>
  </si>
  <si>
    <t>ABT Meter Accuracy class: 0.2s, C.T. Ratio: _/1A, P.T.Ratio: _/110V</t>
  </si>
  <si>
    <t>3 Ø 4 Wire ABT meter</t>
  </si>
  <si>
    <t>3 Ø 3 Wire ABT meter</t>
  </si>
  <si>
    <t>Cost of Galvanization</t>
  </si>
  <si>
    <t>Office Almirah Storwel plain with 4 shelves 78''x36''x19''</t>
  </si>
  <si>
    <t>Office Almirah Storwel minor plain 50''x30''x17''</t>
  </si>
  <si>
    <t xml:space="preserve">Office Chair model CH-7 cane seat &amp; back with full arms rest </t>
  </si>
  <si>
    <t xml:space="preserve">Office Table </t>
  </si>
  <si>
    <t>5'x3.5'x2.5'</t>
  </si>
  <si>
    <t>Model  T-8   4'x2'</t>
  </si>
  <si>
    <t>Model  T-9   4.5'x2.25'</t>
  </si>
  <si>
    <t>Ex. Table Model  T-104  66''x36''</t>
  </si>
  <si>
    <t xml:space="preserve">Computer Table </t>
  </si>
  <si>
    <t>Computer Chair</t>
  </si>
  <si>
    <t>Small almirah 50", 20 SWG Sheet</t>
  </si>
  <si>
    <t>Office Table 4'x2.5'</t>
  </si>
  <si>
    <t>Chair</t>
  </si>
  <si>
    <t>Officer Chair</t>
  </si>
  <si>
    <t xml:space="preserve">Steel Rack  </t>
  </si>
  <si>
    <t xml:space="preserve">78''x36''x18'' (Heavy) </t>
  </si>
  <si>
    <t xml:space="preserve">72''x36''x15'' (Heavy) </t>
  </si>
  <si>
    <t xml:space="preserve">59''x39''x18'' </t>
  </si>
  <si>
    <r>
      <t>PC  with Monitor : i3; 4</t>
    </r>
    <r>
      <rPr>
        <vertAlign val="superscript"/>
        <sz val="10"/>
        <rFont val="Verdana"/>
        <family val="2"/>
      </rPr>
      <t>th</t>
    </r>
    <r>
      <rPr>
        <sz val="10"/>
        <rFont val="Verdana"/>
        <family val="2"/>
      </rPr>
      <t xml:space="preserve"> Gen, 4 GB RAM, 1TB HDD, 18.5” Display (Monitor), Windows 8</t>
    </r>
  </si>
  <si>
    <r>
      <t>LAPTOP : i5; 8</t>
    </r>
    <r>
      <rPr>
        <vertAlign val="superscript"/>
        <sz val="10"/>
        <rFont val="Verdana"/>
        <family val="2"/>
      </rPr>
      <t>th</t>
    </r>
    <r>
      <rPr>
        <sz val="10"/>
        <rFont val="Verdana"/>
        <family val="2"/>
      </rPr>
      <t xml:space="preserve"> Gen, 8 GB RAM, 1TB HDD, Win 10 OS, MS-Office-10 Home Edition, 13.3” Display, </t>
    </r>
    <r>
      <rPr>
        <sz val="10"/>
        <rFont val="Arial"/>
        <family val="2"/>
      </rPr>
      <t/>
    </r>
  </si>
  <si>
    <t>Laser Printer : B/W</t>
  </si>
  <si>
    <t xml:space="preserve">Speed 12 PPM   </t>
  </si>
  <si>
    <t>Speed 28 PPM (Multi function)</t>
  </si>
  <si>
    <t xml:space="preserve">Fax Machine with print and copy capabilities. </t>
  </si>
  <si>
    <t>Photo copier</t>
  </si>
  <si>
    <t>Scanner : 2400 x 4800 dpi,</t>
  </si>
  <si>
    <t>Water Purifier</t>
  </si>
  <si>
    <t>Water Cooler (80 Ltr)</t>
  </si>
  <si>
    <t>Air Cooler</t>
  </si>
  <si>
    <t>Ceiling Fan (48") [BEE 5 star rating]</t>
  </si>
  <si>
    <t>Wall Coffer</t>
  </si>
  <si>
    <t>Air Conditioner 2 Ton 4 Star (Split)</t>
  </si>
  <si>
    <t>Air Conditioner 1.5 Ton 4 Star (Split)</t>
  </si>
  <si>
    <t xml:space="preserve">UPS 600 VA </t>
  </si>
  <si>
    <t>EHV- Gr-1, TRANSFORMER OIL</t>
  </si>
  <si>
    <t>Contaminated Oil</t>
  </si>
  <si>
    <t>ALUMINIUM ITEMS</t>
  </si>
  <si>
    <t>Aluminium</t>
  </si>
  <si>
    <t>ACSR Conductor</t>
  </si>
  <si>
    <t>Aluminium UG Cable</t>
  </si>
  <si>
    <t>Aluminium Wire in pieces</t>
  </si>
  <si>
    <t>Released Aluminium windings from failed Distribution Transformers</t>
  </si>
  <si>
    <t>Insulated wire / cable aluminium Scrap</t>
  </si>
  <si>
    <t>COPPER ITEMS</t>
  </si>
  <si>
    <t xml:space="preserve">Copper Wire </t>
  </si>
  <si>
    <t>Released Copper Windings from failed Distribution Transformers</t>
  </si>
  <si>
    <t>IRON ITEMS</t>
  </si>
  <si>
    <t xml:space="preserve">Rail Pole, H-Beam </t>
  </si>
  <si>
    <t>Cross Arms, Clamps , MS Scrap etc.</t>
  </si>
  <si>
    <t>Barbed Wire / Ground Wire</t>
  </si>
  <si>
    <t>TRANSFORMER EMPTY TANKS OF DIFFERENT CAPACITY</t>
  </si>
  <si>
    <t>BROKEN STEEL FURNITURE</t>
  </si>
  <si>
    <t>SCRAP WOODEN FURNITURE</t>
  </si>
  <si>
    <t>Empty barrel of 210 litres capacity 200/210 Ltrs.</t>
  </si>
  <si>
    <t>Lead</t>
  </si>
  <si>
    <t>Brass</t>
  </si>
  <si>
    <t>CTs &amp; PTs</t>
  </si>
  <si>
    <t>11 KV CT</t>
  </si>
  <si>
    <t>33 KV CT</t>
  </si>
  <si>
    <t xml:space="preserve">11 KV PT </t>
  </si>
  <si>
    <t>33 KV PT</t>
  </si>
  <si>
    <t>CT/PT Unit Srap 11 kV</t>
  </si>
  <si>
    <t>Energy Meter</t>
  </si>
  <si>
    <t>Energy Meter (Electro-mech) Single Phase</t>
  </si>
  <si>
    <t>Energy Meter (Electro-mech) Three Phase</t>
  </si>
  <si>
    <t>Single/Three Phase Electronic Meters</t>
  </si>
  <si>
    <t>Scrap Distribution Transformer of Aluminium Winding (without oil)</t>
  </si>
  <si>
    <t>16 kVA</t>
  </si>
  <si>
    <t>25 kVA</t>
  </si>
  <si>
    <t>63 kVA</t>
  </si>
  <si>
    <t>100 kVA</t>
  </si>
  <si>
    <t>200 kVA</t>
  </si>
  <si>
    <t>315 kVA (Copper Wound)</t>
  </si>
  <si>
    <t>500 kVA (Copper Wound)</t>
  </si>
  <si>
    <t xml:space="preserve"> Transformer Scrap three Phase 16 kVA Alum. Winding</t>
  </si>
  <si>
    <t xml:space="preserve"> Transformer Scrap Single Phase 16 kVA Copper Winding</t>
  </si>
  <si>
    <t xml:space="preserve">33/0.4 KV 63 KVA Transformer Copper Wound </t>
  </si>
  <si>
    <t xml:space="preserve">33/0.4 KV 100 KVA Transformer Copper Wound </t>
  </si>
  <si>
    <t>HT Metering Cubicle, Distribution Boxes, feeder piller boxes etc.</t>
  </si>
  <si>
    <t>Automobile parts scrap</t>
  </si>
  <si>
    <t>Pick up Mahindra</t>
  </si>
  <si>
    <t>Upto 100 km @ 2% on Serial no. 22</t>
  </si>
  <si>
    <t>Overhead Charges @ 12.5% [Market Fluctuation, Service Tax, Contractor's profit etc.] on Serial no. - 17, 18, 19, 20, 21, 22 (i)</t>
  </si>
  <si>
    <t>Total Estimated Cost excluding GST [Serial no. 23, 24, 25, 26, 27, 28(i), 29]</t>
  </si>
  <si>
    <t>Overhead Charges @ 12.5% [Market Fluctuation, Service Tax, Contractor's profit etc.] on Serial no. - 23, 24, 25, 26, 27 ,28(i)</t>
  </si>
  <si>
    <t>Upto 100 km @ 2% on Serial no. 7</t>
  </si>
  <si>
    <t>Overhead Charges @ 12.5% [Market Fluctuation, Service Tax, Contractor's profit etc.] on Serial no. -  15, 16, 17,18, 19(i)</t>
  </si>
  <si>
    <t>Upto 100 km @ 2% on Serial no. 15</t>
  </si>
  <si>
    <t>Overhead Charges @ 12.5% [Market Fluctuation, Service Tax, Contractor's profit etc.] on Serial no. -  22, 23, 24, 25, 26(i)</t>
  </si>
  <si>
    <t>Upto 100 km @ 2% on Serial no. 19</t>
  </si>
  <si>
    <t>Overhead Charges @ 12.5% [Market Fluctuation, Service Tax, Contractor's profit etc.] on Serial no. -  19, 20, 21, 22, 23(i),</t>
  </si>
  <si>
    <t xml:space="preserve"> 33 KV D.P. STRUCTURE ON 13 M. LONG H-BEAM POLE FOR PANTHER CONDUCTOR (TO BE SUPPLEMENTED WITH EVERY 0.3 KM OF SUSPENSION LINE)</t>
  </si>
  <si>
    <t>SCHEDULE FOR  LAST SPAN CABLING OF  33 KV  H.T. CONNECTION</t>
  </si>
  <si>
    <t>Labour Charges AL-7</t>
  </si>
  <si>
    <t xml:space="preserve">Overhead Charges @ 12.5% [Market Fluctuation, Service Tax, Contractor's profit etc.] on Serial no. -  22, 23, 24, 25(i), 26, 27 </t>
  </si>
  <si>
    <t>Upto 100 km @ 2% on Serial no. 26</t>
  </si>
  <si>
    <t>Upto 100 km @ 2% on Serial no. 24</t>
  </si>
  <si>
    <t>Overhead Charges @ 12.5% [Market Fluctuation, Service Tax, Contractor's profit etc.] on Serial no. -  24, 25, 26, 27 (i), 28, 29</t>
  </si>
  <si>
    <t>Upto 100 km @ 2% on Serial no. 23</t>
  </si>
  <si>
    <t>Upto 100 km @ 2% on Serial no. 17</t>
  </si>
  <si>
    <t>Total Estimated Cost excluding GST [Serial no. 17, 18, 19, 20, 21, 22(i), 23]</t>
  </si>
  <si>
    <t>Upto 100 km @ 2% on Serial No. 21</t>
  </si>
  <si>
    <t>33 KV Polymer Lightning Arrestors</t>
  </si>
  <si>
    <t>33 KV XLPE 240 sqmm 3 core UG Cable</t>
  </si>
  <si>
    <t>33 KV XLPE 400 sqmm 3 core UG Cable</t>
  </si>
  <si>
    <t>33 KV Porcelain Lightning Arrestors</t>
  </si>
  <si>
    <t>33 KV CTPT unit of appropriate capacity</t>
  </si>
  <si>
    <t>33 KV Polymer Disc Insulator</t>
  </si>
  <si>
    <t>33 KV Strain H.W. fitting</t>
  </si>
  <si>
    <t>33 KV Polymeric Pin insulator with Pin</t>
  </si>
  <si>
    <t>33 KV MEDP STRUCTURE ON  PCC POLE / H-BEAM POLE (TO BE SUPPLEMENTED FOR H.T. CONNECTION)</t>
  </si>
  <si>
    <t>Total Estimated Cost excluding GST [Serial No.  22, 23, 24, 25, 26, 27(i),28]</t>
  </si>
  <si>
    <t>33 KV  FOUR  POLE  STRUCTURE  ON  PCC / H-BEAM POLE</t>
  </si>
  <si>
    <t xml:space="preserve">33 KV AB Switch </t>
  </si>
  <si>
    <t>Particulars of Schedules</t>
  </si>
  <si>
    <t>Schedule Reference</t>
  </si>
  <si>
    <t>%tage Incr. /  Decr. in cost</t>
  </si>
  <si>
    <t xml:space="preserve">TOTAL COST </t>
  </si>
  <si>
    <t>PART-I, 33 kV LINES AND D.P. STRUCTURES</t>
  </si>
  <si>
    <t>(A)</t>
  </si>
  <si>
    <t>33 kV line on PCC Pole / H-Beam poles with Raccoon conductor.</t>
  </si>
  <si>
    <t>i</t>
  </si>
  <si>
    <t xml:space="preserve">On 280 Kg 9.1 Mtrs long PCC poles </t>
  </si>
  <si>
    <t>A-1(i)</t>
  </si>
  <si>
    <t>Per Km</t>
  </si>
  <si>
    <t>ii</t>
  </si>
  <si>
    <t xml:space="preserve">On H-Beam 152 x 152 mm 37.1 Kg/ Mtr 13 Mtr long </t>
  </si>
  <si>
    <t>A-1(ii)</t>
  </si>
  <si>
    <t>iii</t>
  </si>
  <si>
    <t xml:space="preserve">On 365 Kg 11 Mtrs long PCC poles </t>
  </si>
  <si>
    <t>A-1(iii)</t>
  </si>
  <si>
    <t>(B)</t>
  </si>
  <si>
    <t>33 kV Four Pole structure on PCC / H-Beam Pole</t>
  </si>
  <si>
    <t>A-2 (A)</t>
  </si>
  <si>
    <t>A-2 (A) (i)</t>
  </si>
  <si>
    <t>H-Beam Pole</t>
  </si>
  <si>
    <t>A-2 (A) (ii)</t>
  </si>
  <si>
    <t>(C)</t>
  </si>
  <si>
    <t>33 kV DP Structure on PCC Pole / H-Beam Pole</t>
  </si>
  <si>
    <t>280 Kg 9.1 Mtrs long PCC poles</t>
  </si>
  <si>
    <t>A-2 (B)(i)</t>
  </si>
  <si>
    <t>37.1 Kg /Mtrs 13 Mtrs long H-Beam supports</t>
  </si>
  <si>
    <t>A-2 (B)(ii)</t>
  </si>
  <si>
    <t>A-2 (B)(iii)</t>
  </si>
  <si>
    <t>(D)</t>
  </si>
  <si>
    <t>33 kV line on PCC Pole / H-Beam Pole with Dog conductor.</t>
  </si>
  <si>
    <t xml:space="preserve">On 280 Kg, 9.1 Mtrs long PCC poles </t>
  </si>
  <si>
    <t>A-3(i)</t>
  </si>
  <si>
    <t>On H-Beam 152x152 mm, 37.1Kg/mtr 13 Mtrs long supports.</t>
  </si>
  <si>
    <t>A-3(ii)</t>
  </si>
  <si>
    <t>A-3(iii)</t>
  </si>
  <si>
    <t>(E)</t>
  </si>
  <si>
    <t>Augmentation of 1 km. of 33 kV line from Raccoon to Dog conductor.</t>
  </si>
  <si>
    <t>A-3 (A)</t>
  </si>
  <si>
    <t>(F)</t>
  </si>
  <si>
    <t>Additional (Mid Span) Pole for 33 kV Line</t>
  </si>
  <si>
    <t>A-3 (B)</t>
  </si>
  <si>
    <t>A-3 (B)(i)</t>
  </si>
  <si>
    <t>Per No.</t>
  </si>
  <si>
    <t>(G)</t>
  </si>
  <si>
    <t>33 kV line on H-Beam supports suspension type with Panther Conductor (Maximum span of 50 Mtrs)</t>
  </si>
  <si>
    <t>A-4</t>
  </si>
  <si>
    <t>A-4 (i)</t>
  </si>
  <si>
    <t>(H)</t>
  </si>
  <si>
    <t xml:space="preserve">33 kV DP Structure on H-Beam supports with Panther Conductor </t>
  </si>
  <si>
    <t>A-5</t>
  </si>
  <si>
    <t>A-5 (i)</t>
  </si>
  <si>
    <t>(I)</t>
  </si>
  <si>
    <t>A-6</t>
  </si>
  <si>
    <t>60 Mtr</t>
  </si>
  <si>
    <t>Using HDD Technique for Railway works with 3 core U/G XLPE 400 sqmm Cable</t>
  </si>
  <si>
    <t>A-6(i)</t>
  </si>
  <si>
    <t>Using HDD Technique for Road crossing works with 3 core U/G XLPE 400 sqmm Cable</t>
  </si>
  <si>
    <t>A-6(ii)</t>
  </si>
  <si>
    <t>(J)</t>
  </si>
  <si>
    <t>Last span cabling of 33 kV H.T. Connection</t>
  </si>
  <si>
    <t>Using H-Beam 152x152 mm, 37.1Kg/mtr 13 Mtrs long supports.</t>
  </si>
  <si>
    <t>A-7</t>
  </si>
  <si>
    <t>With 3x185 sq.mm AB XLPE Cable</t>
  </si>
  <si>
    <t>A-7(i)</t>
  </si>
  <si>
    <t>50 Mtr</t>
  </si>
  <si>
    <t>With 3x240 sq.mm AB XLPE Cable</t>
  </si>
  <si>
    <t>A-7(ii)</t>
  </si>
  <si>
    <t>(K)</t>
  </si>
  <si>
    <t>33 kV MEDP Structure on PCC Pole / H-Beam Pole</t>
  </si>
  <si>
    <t>A-8 (i)</t>
  </si>
  <si>
    <t>A-8 (ii)</t>
  </si>
  <si>
    <t>(L)</t>
  </si>
  <si>
    <t>Last span cabling of 33 kV line using Covered  Conductor of size</t>
  </si>
  <si>
    <t xml:space="preserve">70 sq.mm (207 Amp) </t>
  </si>
  <si>
    <t>A-9 (i)</t>
  </si>
  <si>
    <t>99 sq.mm (258 Amp)</t>
  </si>
  <si>
    <t>A-9 (ii)</t>
  </si>
  <si>
    <t>(M)</t>
  </si>
  <si>
    <t>With 3 core U/G XLPE 240 sqmm Cable</t>
  </si>
  <si>
    <t>A-10(i)</t>
  </si>
  <si>
    <t>With 3 core U/G XLPE 400 sqmm Cable</t>
  </si>
  <si>
    <t>A-10(ii)</t>
  </si>
  <si>
    <t>(N)</t>
  </si>
  <si>
    <t>Schedule for laying of 1 km. 33 kV Cable Direct in Ground Single Cable Line using Open Trench Method.</t>
  </si>
  <si>
    <t xml:space="preserve">A-11 </t>
  </si>
  <si>
    <t>A-11(i)</t>
  </si>
  <si>
    <t>A-11(ii)</t>
  </si>
  <si>
    <t>Total Estimated Cost excluding GST (Row 7, 8, 9, 10, 11(i), 12, 13)</t>
  </si>
  <si>
    <t xml:space="preserve">Binding wire and tape                   </t>
  </si>
  <si>
    <t xml:space="preserve">Binding Wire &amp; Tape        </t>
  </si>
  <si>
    <t>GI earthing pipe 40 mm dia 3.0 mtr long, 4 mm thick with 12 mm holes at 18 places in each pipe at equal distance tapered casing at lower end. *</t>
  </si>
  <si>
    <t>33 kV Termination Kit for 3x185 sqmm AB XLPE Cable  *</t>
  </si>
  <si>
    <t>33 kV Termination Kit for 3x240 sqmm AB XLPE Cable  *</t>
  </si>
  <si>
    <t>Transportation charges of all line materials :-</t>
  </si>
  <si>
    <t>Transportation charges of all line materials:-</t>
  </si>
  <si>
    <t>Incidental Charges @ 7.5% on Serial no. 17 : -</t>
  </si>
  <si>
    <t>Incidental Charges @ 7.5% on Serial No. 21 : -</t>
  </si>
  <si>
    <t>Incidental Charges @ 7.5% on Serial no. 22 : -</t>
  </si>
  <si>
    <t>Incidental Charges @ 7.5% on Serial no. 23 : -</t>
  </si>
  <si>
    <t>Incidental Charges @ 7.5 % on Serial no. 7 : -</t>
  </si>
  <si>
    <t>Incidental Charges @ 7.5% on Serial no.15 : -</t>
  </si>
  <si>
    <t>Incidental Charges @ 7.5% on Serial no. 19 : -</t>
  </si>
  <si>
    <t>Incidental Charges @ 7.5% on Serial no. 21 : -</t>
  </si>
  <si>
    <t>Incidental Charges @ 7.5% on Serial no. 26 : -</t>
  </si>
  <si>
    <t>Incidental Charges @ 7.5% on Serial no. 24 : -</t>
  </si>
  <si>
    <t>Overhead Charges @ 12.5% [Market Fluctuation, Service Tax, Contractor's profit etc.] on Serial no. -  21, 22, 23, 24, 26(i)</t>
  </si>
  <si>
    <t xml:space="preserve">Charges payable to Nagar Nigam / Nagar Palika / Nagar Panchayat / Gram Panchayat as per Demand note. </t>
  </si>
  <si>
    <t>Supervision charges @ 15% Serial no. 21, 23, 24</t>
  </si>
  <si>
    <t>Labour charges as per Schedule No.- AL-8</t>
  </si>
  <si>
    <t>Applicable CGST @ 9% on Serial No 29</t>
  </si>
  <si>
    <t>Applicable SGST @ 9% on Serial No 29</t>
  </si>
  <si>
    <t>Total Estimated Cost including GST (Serial No 29+30+31)</t>
  </si>
  <si>
    <t>Applicable CGST @ 9% on Serial No 24</t>
  </si>
  <si>
    <t>Applicable SGST @ 9% on Serial No 24</t>
  </si>
  <si>
    <t>Total Estimated Cost including GST (Serial No 24+25+26)</t>
  </si>
  <si>
    <t>Applicable CGST @ 9% on Serial No 30</t>
  </si>
  <si>
    <t>Applicable SGST @ 9% on Serial No 30</t>
  </si>
  <si>
    <t>Total Estimated Cost including GST (Serial No 30+31+32)</t>
  </si>
  <si>
    <t>Applicable CGST @ 9% on Serial No 14</t>
  </si>
  <si>
    <t>Applicable SGST @ 9% on Serial No 14</t>
  </si>
  <si>
    <t>Total Estimated Cost including GST (Serial No 14+15+16-17)</t>
  </si>
  <si>
    <t>Total Estimated Cost excluding GST (Serial No 15, 16, 17, 18, 19(i), 20)</t>
  </si>
  <si>
    <t>Applicable CGST @ 9% on Serial No 21</t>
  </si>
  <si>
    <t>Applicable SGST @ 9% on Serial No 21</t>
  </si>
  <si>
    <t>Total Estimated Cost including GST (Serial No 21+22+23)</t>
  </si>
  <si>
    <t>Total Estimated Cost excluding GST (Serial No 22, 23, 24, 25, 26(i), 27)</t>
  </si>
  <si>
    <t>Applicable CGST @ 9% on Serial No 28</t>
  </si>
  <si>
    <t>Applicable SGST @ 9% on Serial No 28</t>
  </si>
  <si>
    <t>Total Estimated Cost including GST (Serial No 28+29+30)</t>
  </si>
  <si>
    <t>Total Estimated Cost excluding GST (Serial No 19, 20, 21, 22, 23(i), 24)</t>
  </si>
  <si>
    <t>Applicable CGST @ 9% on Serial No 25</t>
  </si>
  <si>
    <t>Applicable SGST @ 9% on Serial No 25</t>
  </si>
  <si>
    <t>Total Estimated Cost including GST (Serial No 25+26+27)</t>
  </si>
  <si>
    <t>Total Estimated Cost excluding GST (Serial No 22, 23, 24, 25(i), 26, 27, 28)</t>
  </si>
  <si>
    <t>Applicable CGST @ 9% on Serial No 33</t>
  </si>
  <si>
    <t>Applicable SGST @ 9% on Serial No 33</t>
  </si>
  <si>
    <t>Total Estimated Cost including GST (Serial No 33+34+35)</t>
  </si>
  <si>
    <t>Total Estimated Cost excluding GST (Serial No 24, 25, 26, 27(i), 28, 29, 30)</t>
  </si>
  <si>
    <t>Applicable CGST @ 9% on Serial No 31</t>
  </si>
  <si>
    <t>Applicable SGST @ 9% on Serial No 31</t>
  </si>
  <si>
    <t>Total Estimated Cost including GST (Serial No 31+32+33)</t>
  </si>
  <si>
    <t>Total Estimated Cost excluding GST (Serial No 21, 22, 23, 24, 25, 26(i), 27)</t>
  </si>
  <si>
    <t>Total Estimated Cost including GST (Serial No 28+29+30+31)</t>
  </si>
  <si>
    <t>33 kV Compact Ring Main Unit (RMU) [VCB/SF6 Type] with Aluminium Bus-bar</t>
  </si>
  <si>
    <t>3 Way RMU, 2LBS + 1VCB, One Incomer + One Breaker + One Outgoing, SF6 gas, 630 Amps, without FRTU</t>
  </si>
  <si>
    <t>4 Way RMU, 2LBS + 2VCB, One Incomer + Two  Breakers + One Outgoing, SF6 gas, 630 Amps., without FRTU</t>
  </si>
  <si>
    <t>3 Way RMU, 3LBS, One Incomer + Two Outgoing, SF6 gas, 630 Amps., without FRTU</t>
  </si>
  <si>
    <t>4 Way RMU, 4LBS One Incomer +  Three Outgoing, SF6 gas, 630 Amps., without FRTU</t>
  </si>
  <si>
    <t>33 kV JOINTING KIT :-</t>
  </si>
  <si>
    <t>33 kV End terminating jointing kit TOUCH PROOF upto 240 sqmm XLPE cable</t>
  </si>
  <si>
    <t>33 kV End terminating jointing kit TOUCH PROOF upto 300 sqmm XLPE cable</t>
  </si>
  <si>
    <t>33 kV End terminating jointing kit TOUCH PROOF upto 400 sqmm XLPE cable</t>
  </si>
  <si>
    <t>LT End termination jointing kit for 4-core 300 sq.mm. XLPE underground cable</t>
  </si>
  <si>
    <t>3.5 Core, 1.1 kV LT PVC Armoured Cable :-</t>
  </si>
  <si>
    <t>16 Sq.mm., 3.5 Core, 1.1 kV LT PVC Armoured Cable</t>
  </si>
  <si>
    <t>25 Sq.mm., 3.5 Core, 1.1 kV LT PVC Armoured Cable</t>
  </si>
  <si>
    <t>50 Sq.mm., 3.5 Core, 1.1 kV LT PVC Armoured Cable</t>
  </si>
  <si>
    <t>70 Sq.mm., 3.5 Core, 1.1 kV LT PVC Armoured Cable</t>
  </si>
  <si>
    <t>95 Sq.mm., 3.5 Core, 1.1 kV LT PVC Armoured Cable</t>
  </si>
  <si>
    <t>120 Sq.mm., 3.5 Core, 1.1 kV LT PVC Armoured Cable</t>
  </si>
  <si>
    <t>150 Sq.mm., 3.5 Core, 1.1 kV LT PVC Armoured Cable</t>
  </si>
  <si>
    <t>185 Sq.mm., 3.5 Core, 1.1 kV LT PVC Armoured Cable</t>
  </si>
  <si>
    <t>240 Sq.mm., 3.5 Core, 1.1 kV LT PVC Armoured Cable</t>
  </si>
  <si>
    <t>300 Sq.mm., 3.5 Core, 1.1 kV LT PVC Armoured Cable</t>
  </si>
  <si>
    <t>400 Sq.mm., 3.5 Core, 1.1 kV LT PVC Armoured Cable</t>
  </si>
  <si>
    <t>Copper Bonded Ground Rod 25 mm, 3 Mtr long (For transformer body and neutral earthing)</t>
  </si>
  <si>
    <t>Copper Bonded Ground Rod 17.2 mm, 3 Mtr long (For earthing of rest of the body)</t>
  </si>
  <si>
    <t>Chemical earthing Compound (1 packet of 25 kg) 2 packet per earth pit</t>
  </si>
  <si>
    <t>Packet</t>
  </si>
  <si>
    <t>Copper bonded strip 25x3 mm. (0.65 kg/Mtr)</t>
  </si>
  <si>
    <t>HDPE Pipe OD 250mm, PN10 PE100, SDR 13.6 made of virgin material</t>
  </si>
  <si>
    <t>11/0.4 kV Compact Sub-station</t>
  </si>
  <si>
    <t>Compact arrangement of 3 Way RMU consist of 2 LBS+1VCB (without FRTU)+LT indoor Panel with Aluminium bus bar fixed with ACB rating 1600 Amp. +Transformer of 1000 kVA, 11/0.4 kV, Copper Wound Cast ONAN, losses as per latest amendment of IS :1180, LT Outgoing - 6 nos., MCCB rating - 400 Amp.</t>
  </si>
  <si>
    <t xml:space="preserve">Compact arrangement of 3 Way RMU consist of 2 LBS+1VCB (without FRTU)+LT indoor Panel with Aluminium bus bar fixed with ACB rating 800 Amp. +Transformer of 500 kVA, 11/0.4 kV, Copper Wound Cast ONAN, losses as per latest amendment of IS :1180, LT Outgoing - 4 nos., MCCB rating - 400 Amp.  </t>
  </si>
  <si>
    <t xml:space="preserve">Compact arrangement of 3 Way RMU consist of 2 LBS+1VCB (without FRTU)+LT indoor Panel with Aluminium bus bar fixed with ACB rating 630 Amp. +Transformer of 315 kVA, 11/0.4 kV, Copper Wound Cast ONAN, losses as per latest amendment of IS :1180,  LT Outgoing - 4 nos., MCCB rating - 200 Amp.  </t>
  </si>
  <si>
    <t xml:space="preserve">Compact arrangement of 3 Way RMU consist of 2 LBS+1VCB (without FRTU)+LT indoor Panel with Aluminium bus bar fixed with ACB rating 400 Amp. +Transformer of 200 kVA, 11/0.4 kV, Copper Wound Cast ONAN, losses as per latest amendment of IS :1180, LT Outgoing - 2 nos., MCCB rating - 200 Amp.  </t>
  </si>
  <si>
    <t>XLPE insulated PVC sheathed 4 core 300 Sq.mm. Armoured LT underground cable</t>
  </si>
  <si>
    <t>Indoor, floor mounted 33 KV Transformer control switchboard comprising of 1 vertical panels which horizontal top bus bars of Al, rated for 800 A VCBs , in draw out executions. The VCB shall be rated for 36KV, 1600 A, 26kA. The panels shall be complete with all accessories, hardwares, heater etc. as required for completeness.  Panel for controlling 5MVA power transformer with VCB, CTs, PTs,digital meters, Trivector Energy Meters, transformer protection relays, auxiliary relays etc.</t>
  </si>
  <si>
    <r>
      <t xml:space="preserve">Indoor, floor mounted </t>
    </r>
    <r>
      <rPr>
        <b/>
        <sz val="11"/>
        <color indexed="8"/>
        <rFont val="Arial"/>
        <family val="2"/>
      </rPr>
      <t>33KV feeder control  switchboard</t>
    </r>
    <r>
      <rPr>
        <sz val="11"/>
        <color indexed="8"/>
        <rFont val="Arial"/>
        <family val="2"/>
      </rPr>
      <t xml:space="preserve"> comprising of 1 vertical panels which horizontal top bus bars of Al, rated for 800 A VCBs , in draw out executions. The VCB shall be rated for 36KV, 1600 A, 26kA. The panels shall be complete with all accessories, hardwares, heater etc. as required for completeness. Panel for controlling outgoing/ Bus coupler with VCB, CTs, digital Ammeter/voltmeter/ Trivector Energy meter, O/C and E/F relay etc. The cable chamber shall have 3 nos., 20kV, 10 kA distribution class valve type lightning arresters.</t>
    </r>
  </si>
  <si>
    <r>
      <t>Indoor, floor mounted</t>
    </r>
    <r>
      <rPr>
        <b/>
        <sz val="11"/>
        <rFont val="Arial"/>
        <family val="2"/>
      </rPr>
      <t xml:space="preserve"> 11KV Transformer  control switchboard</t>
    </r>
    <r>
      <rPr>
        <sz val="11"/>
        <rFont val="Arial"/>
        <family val="2"/>
      </rPr>
      <t xml:space="preserve"> of 01vertical panel with horizontal top bus bars of Al rated for 800 A, VCBs and LBS, in draw out executions. The VCB shall be rated for 12KV, 18.4kA. The panels shall be complete with all accessories, hard wares, heater etc. as required for completeness. Panel for controlling incomer with VCB of 800 A ratings, CTs, PTs, digital Ammeter/ voltmeter/ Trivector Energy meter, O/C and E/F relay etc. </t>
    </r>
  </si>
  <si>
    <r>
      <t>Indoor, floor mounted</t>
    </r>
    <r>
      <rPr>
        <b/>
        <sz val="11"/>
        <rFont val="Arial"/>
        <family val="2"/>
      </rPr>
      <t xml:space="preserve"> 11KV feeder control  switchboard </t>
    </r>
    <r>
      <rPr>
        <sz val="11"/>
        <rFont val="Arial"/>
        <family val="2"/>
      </rPr>
      <t>of 01vertical panel with horizontal top bus bars of Al rated for 800 A, VCBs and LBS, in draw out executions. The VCB shall be rated for 12KV, 18.4kA. The panels shall be complete with all accessories, hard wares, heater etc. as required for completeness. Panel for controlling outgoing feeders  with VCB of 400A rating, CTs, digital meter, Trivector Energy Meters, O/C and E/F relay,  auxiliary relays etc.</t>
    </r>
  </si>
  <si>
    <t>11 kV Current Transformer Resin type, Ratio 200-100/5 Indoor Type</t>
  </si>
  <si>
    <t>11 kV Current Transformer Resin type, Ratio 300-150/5 Indoor Type</t>
  </si>
  <si>
    <t>11KV Potential Transformer Resin type, [Indoor Type]</t>
  </si>
  <si>
    <t>Earlier name was Incidental charges @ 7.5% on Sub Total-1</t>
  </si>
  <si>
    <t>The Estimate should be prepared including spare cable when proposed feeder laying radial</t>
  </si>
  <si>
    <t xml:space="preserve">A-10 </t>
  </si>
  <si>
    <t>11KV PVC INSULATED 25SQMM 4 CORE ARMOURE</t>
  </si>
  <si>
    <t>Use of Covered conductor, which was earlier restricted to only in last span of HT consumers remains the same; but if necessary it should be provided in line after prior approval from ED(O&amp;M) Raipur.</t>
  </si>
  <si>
    <t>Overhead Charges @ 12.5% [Market Fluctuation, Service Tax, Contractor's profit etc.] on Serial no. -  22, 23, 24, 25, 26, 27(i)</t>
  </si>
  <si>
    <t>Overhead Charges @ 12.5% [Market Fluctuation, Service Tax, Contractor's profit etc.] on Serial no. - 7, 8, 9,10,11(i), 12</t>
  </si>
  <si>
    <t>Include as per requirement</t>
  </si>
  <si>
    <t>Rate are inclusive of all T&amp;P and labour charges</t>
  </si>
  <si>
    <t>INSULATING PIERCING CONNECTOR AB CABLE</t>
  </si>
  <si>
    <t>INSULATING PIERCING CONNECTOR FOR AB CABLE</t>
  </si>
  <si>
    <t>JOB REPLACED</t>
  </si>
  <si>
    <t xml:space="preserve"> RATE  EXCLUDING G.S.T.</t>
  </si>
  <si>
    <t>Through Bolt - 12 mm</t>
  </si>
  <si>
    <t>D.C. Cross arm 3.8 Mtr Channel 100 x 50 mm.</t>
  </si>
  <si>
    <t>Side Cross Arm for 11 kV 75x40 mm channel</t>
  </si>
  <si>
    <t xml:space="preserve">ITEM DELETED </t>
  </si>
  <si>
    <t>HDPE Pipe 200 mm ID; 240 mm OD</t>
  </si>
  <si>
    <t>Round Shape RCC Base Plate(with 6mm MS Bar)</t>
  </si>
  <si>
    <t>Square Shape RCC Base Plate(with 6mm MS Bar)</t>
  </si>
  <si>
    <t>2025-26</t>
  </si>
  <si>
    <t>Rate are inclusive of all T&amp;P and labour charges and GST</t>
  </si>
  <si>
    <t>COST  PER  KM  OF  33 kV  OVERHEAD AB  CABLE  LINE  SUITABLE TO 95 / 150 Sqmm. ON  H - BEAM  POLE WITH  AVERAGE  SPAN  25 MTRS.</t>
  </si>
  <si>
    <t>Assumed as if cable length is 250 Mtr. in one stroke.</t>
  </si>
  <si>
    <t xml:space="preserve"> New SAP Bin Code</t>
  </si>
  <si>
    <t>Using 33 kV 3 core A.B. XLPE Cable of size 95 sqmm</t>
  </si>
  <si>
    <t>Using 33 kV 3 core A.B. XLPE Cable of size 150 sqmm</t>
  </si>
  <si>
    <t xml:space="preserve">H-BEAM 152x152 mm 37.1 Kg /Mtr 11.0 Mtr long i.e. 408.1 Kg/pole x 40 Nos = 16324 Kgs  </t>
  </si>
  <si>
    <t>33 kV XLPE 3 Core Cable 95 sqmm (incl. sag 6%)</t>
  </si>
  <si>
    <t>33 kV XLPE 3 Core Cable 150 sqmm (incl. sag 6%)</t>
  </si>
  <si>
    <t>33 kV End Termination kit for XLPE Cable 95-120 sqmm</t>
  </si>
  <si>
    <t>33 kV End Termination kit for XLPE Cable 185 sqmm</t>
  </si>
  <si>
    <t>33 kV Straight thru' joint kit suitable upto 120 sqmm Cable post Insulator mounted busbar through joint,one post insulator for each phase</t>
  </si>
  <si>
    <t>33 KV Cut Point Channel</t>
  </si>
  <si>
    <t>Cable Tie</t>
  </si>
  <si>
    <t>set</t>
  </si>
  <si>
    <t>Stay set without stay wire 20 mm</t>
  </si>
  <si>
    <t>Stay wire 7/8 SWG 10 kg/stay</t>
  </si>
  <si>
    <t>Stay clamp for H-Beam</t>
  </si>
  <si>
    <t>Clamp for H-Beam 2.5 pair*40</t>
  </si>
  <si>
    <t>M.S.Angle 65x65x6 mm 5.8*1*40</t>
  </si>
  <si>
    <t>G.I. Wire 4.0 mm (8 SWG) [ @ 1 kg /pole ]</t>
  </si>
  <si>
    <t>Earthing Coil</t>
  </si>
  <si>
    <t>Barbed Wire [@ 2 Kg/Pole]</t>
  </si>
  <si>
    <t>Concreting of Pole @ 0.65 Cmt per pole and 0.3 Cmt per stay</t>
  </si>
  <si>
    <t>(i) Cement @ 208 Kg/Cmt</t>
  </si>
  <si>
    <t>33 kV Polymer Lightning Arrestors</t>
  </si>
  <si>
    <r>
      <t xml:space="preserve">GI earthing pipe 40 mm dia 3.0 mtr long, 4 mm thick with 12 mm holes at 18 places in each pipe at equal distance tapered casing at lower end. </t>
    </r>
    <r>
      <rPr>
        <sz val="14"/>
        <rFont val="Arial"/>
        <family val="2"/>
      </rPr>
      <t>*</t>
    </r>
  </si>
  <si>
    <t xml:space="preserve">SUB TOTAL-1 </t>
  </si>
  <si>
    <t>Incidental Charges @ 7.5% on serial no 32</t>
  </si>
  <si>
    <t>Transportation charges of all line materials</t>
  </si>
  <si>
    <t>upto 100 km @ 2% on Serial no. 32</t>
  </si>
  <si>
    <t>Service in lieu of Concreting</t>
  </si>
  <si>
    <t>29.6</t>
  </si>
  <si>
    <t xml:space="preserve">Service in lieu of Earthing Coal &amp; Salt etc </t>
  </si>
  <si>
    <t>Labour charges as per Schedule No.- AL-12</t>
  </si>
  <si>
    <t>COST  PER  KM  OF  33 kV  OVERHEAD  AB  CABLE  LINE  ON  H - BEAM  POLE WITH  AVERAGE  SPAN  20 MTRS SUITABLE ABOVE 150 Sqmm.</t>
  </si>
  <si>
    <t>Assumed as if cable length is 250  Mtr. in one stroke.</t>
  </si>
  <si>
    <t>Using 33 kV 3 core A.B. XLPE Cable of size 185 sqmm</t>
  </si>
  <si>
    <t>Using 33 kV 3 core A.B. XLPE Cable of size 240 sqmm</t>
  </si>
  <si>
    <t xml:space="preserve">H-BEAM 152x152 mm 37.1 Kg /Mtr 11.0 Mtr long i.e. 408.1 Kg/pole x 50 Nos = 20405 Kgs  </t>
  </si>
  <si>
    <t>33 kV XLPE 3 Core Cable 185 sqmm (incl. sag 6%)</t>
  </si>
  <si>
    <t>33 kV XLPE 3 Core Cable 240 sqmm (incl. sag 6%)</t>
  </si>
  <si>
    <t>33 kV Straight thru' joint kit suitable for 240 sqmm Cable post Insulator mounted busbar through joint,one post insulator for each phase</t>
  </si>
  <si>
    <t>33 kV ABC Termination kit for XLPE Cable 185 sqmm</t>
  </si>
  <si>
    <t>33 kV ABC Termination kit for XLPE Cable 240 sqmm</t>
  </si>
  <si>
    <t>Clamp for H-Beam 2.5*50</t>
  </si>
  <si>
    <t>M.S.Angle 65x65x6 mm</t>
  </si>
  <si>
    <t>Applicable CGST @ 9% on Serial No 39</t>
  </si>
  <si>
    <t>Applicable SGST @ 9% on Serial No 39</t>
  </si>
  <si>
    <t>Total Estimated Cost including GST (Serial No  39+40+41)</t>
  </si>
  <si>
    <r>
      <t xml:space="preserve">                              </t>
    </r>
    <r>
      <rPr>
        <b/>
        <u/>
        <sz val="14"/>
        <rFont val="Arial"/>
        <family val="2"/>
      </rPr>
      <t>COST SCHEDULE   A-12(A)</t>
    </r>
  </si>
  <si>
    <r>
      <t xml:space="preserve">                              </t>
    </r>
    <r>
      <rPr>
        <b/>
        <u/>
        <sz val="14"/>
        <rFont val="Arial"/>
        <family val="2"/>
      </rPr>
      <t>COST SCHEDULE   A-12(B)</t>
    </r>
  </si>
  <si>
    <t>Concreting of supports @ 0.6 Cmt. Per pole for H-Beam ;  and @ 0.3 Cmt per stay and @ 0.05 Cmt per pole for base padding for PCC / H-Beam pole. (1:3:6)</t>
  </si>
  <si>
    <t>G.l. Pipe 150 mm OD (Class B as per railway)</t>
  </si>
  <si>
    <t>HDPE pipe of size 160 mm OD/140 mm ID PN 10 PE 100 HDR</t>
  </si>
  <si>
    <t>New item introduced</t>
  </si>
  <si>
    <t>Transportation charges of line materials are calculated in this schedule "up to 100 km only" for "PURE REFERENCE". Officers are advised to take the reference of Important instruction for SoR 25-26 for calculation of transportation charges as per their actual field conditions while preparing the estimates.</t>
  </si>
  <si>
    <t>M.S.Channel 100x50 mm</t>
  </si>
  <si>
    <t>The way leave charges/power block charges/other charges payable  for obtaining  railway permission shall be made as per actuals i.e. based on the demand note / payment received for the same.</t>
  </si>
  <si>
    <t>Overhead Charges @ 12.5% [Market Fluctuation, Service Tax, Contractor's profit etc.] on Serial no. - 26, 27, 28,29, 30, 31(i)</t>
  </si>
  <si>
    <t>Total Estimated Cost excluding GST (Serial No 26, 27, 28,29, 30, 31(i), 32)</t>
  </si>
  <si>
    <t>3150 kVA, 33/11 kV INDOOR TYPE POWER TRANSFORMER Oil Cooled with Off Circuit Tap Changer with Primary and secondary terminal Box type</t>
  </si>
  <si>
    <t>5000 kVA, 33/11 kV INDOOR TYPE POWER TRANSFORMER Oil Cooled with Off Circuit Tap Changer with Primary and secondary terminal Box type</t>
  </si>
  <si>
    <t>ITEM DELETED NOT TO BE USED</t>
  </si>
  <si>
    <r>
      <t xml:space="preserve">Charges payable to Railway as per actual demand note (Way leave charge)  </t>
    </r>
    <r>
      <rPr>
        <b/>
        <sz val="11"/>
        <rFont val="Arial"/>
        <family val="2"/>
      </rPr>
      <t>OR</t>
    </r>
    <r>
      <rPr>
        <sz val="11"/>
        <rFont val="Arial"/>
        <family val="2"/>
      </rPr>
      <t xml:space="preserve"> Municipality Charges payable to Local bodies as per Demand note</t>
    </r>
  </si>
  <si>
    <t>Power block charges (As per requirement of railway- if applicable)</t>
  </si>
  <si>
    <t>Overhead Charges @ 12.5% [Market Fluctuation, Contractor's profit etc.] on Serial no. - 32,33,34,35,36,37(i)</t>
  </si>
  <si>
    <t>Total Estimated Cost excluding GST (Serial No 32,33,34,35,36,37(i),38</t>
  </si>
  <si>
    <t>(1)Transportation charges of line materials are calculated in this schedule "up to 100 km only" for "PURE REFERENCE". Officers are advised to take the reference of Important instruction for SoR 25-26 for calculation of transportation charges as per their actual field conditions while preparing the estimates.</t>
  </si>
  <si>
    <t>(O)</t>
  </si>
  <si>
    <t>Schedule for laying of 1 km.  33 kv overhead  AB  cable  line  suitable to 95 / 150 Sqmm. on  H - Beam  pole with   Average  span  25 mtrs.</t>
  </si>
  <si>
    <t>(P)</t>
  </si>
  <si>
    <t xml:space="preserve">Schedule for laying of 1 km.  33 kv overhead  AB  cable  line on H - Beam  pole  with  Average  span  20 mtrs suitable above 150 Sqmm. </t>
  </si>
  <si>
    <t>A-12 (A)</t>
  </si>
  <si>
    <t>A-12(A)(i)</t>
  </si>
  <si>
    <t>A-12(A)(ii)</t>
  </si>
  <si>
    <t>A-12 (B)</t>
  </si>
  <si>
    <t>A-12(B)(i)</t>
  </si>
  <si>
    <t>A-12(B)(ii)</t>
  </si>
  <si>
    <t xml:space="preserve">Jointing arrangement of HDPE Pipe </t>
  </si>
  <si>
    <t>Caping of G.I. Pipe/HDPE Pipe on both ends using end caps and using M-seal to avoid ingrace of moisture, insects, rats etc. to avoid damage to cable.</t>
  </si>
  <si>
    <t>Supervision charges @ 15% Serial no. 23, 26, 27</t>
  </si>
  <si>
    <t xml:space="preserve">Labour Charges for excavation of cable trench beyond the length of G.I. Pipe/HDPE Pipe upto DP Structure &amp; for manufacturing of chamber </t>
  </si>
  <si>
    <t>Overhead Charges @ 12.5% [Market Fluctuation, Service Tax, Contractor's profit etc.] on Serial no. - 23, 24, 25,26,27, 29(i)</t>
  </si>
  <si>
    <t>Total Estimated Cost excluding GST (Serial No 23, 24, 25, 26,27,28,29(i), 30)</t>
  </si>
  <si>
    <r>
      <t xml:space="preserve">SCHEDULE FOR 33 kV UNDERGROUND CABLE CROSSING UNDER </t>
    </r>
    <r>
      <rPr>
        <b/>
        <u/>
        <sz val="12"/>
        <color indexed="14"/>
        <rFont val="Arial"/>
        <family val="2"/>
      </rPr>
      <t>EXISTING</t>
    </r>
    <r>
      <rPr>
        <b/>
        <u/>
        <sz val="12"/>
        <rFont val="Arial"/>
        <family val="2"/>
      </rPr>
      <t xml:space="preserve"> RAILWAY TRACK / ROAD FOR </t>
    </r>
    <r>
      <rPr>
        <b/>
        <u/>
        <sz val="12"/>
        <color indexed="10"/>
        <rFont val="Arial"/>
        <family val="2"/>
      </rPr>
      <t>60</t>
    </r>
    <r>
      <rPr>
        <b/>
        <u/>
        <sz val="12"/>
        <rFont val="Arial"/>
        <family val="2"/>
      </rPr>
      <t xml:space="preserve"> MTR. LONG RAIL / ROAD CORRIDOR / ROUTE LENGTH OF G.I. PIPE/HDPE PIPE, UNDER 2.5 MTR. DEEP FROM GROUND LEVEL SINGLE FEEDER LINE.</t>
    </r>
  </si>
  <si>
    <t>For Railway works</t>
  </si>
  <si>
    <t>For Road crossing works</t>
  </si>
  <si>
    <r>
      <t xml:space="preserve">SCHEDULE FOR 33 kV UNDERGROUND CABLE CROSSING UNDER RAILWAY TRACK / ROAD FOR </t>
    </r>
    <r>
      <rPr>
        <b/>
        <u/>
        <sz val="12"/>
        <color indexed="10"/>
        <rFont val="Arial"/>
        <family val="2"/>
      </rPr>
      <t>60</t>
    </r>
    <r>
      <rPr>
        <b/>
        <u/>
        <sz val="12"/>
        <rFont val="Arial"/>
        <family val="2"/>
      </rPr>
      <t xml:space="preserve"> MTR. LONG CORRIDOR / ROUTE LENGTH OF G.I. PIPE/HDPE PIPE, UNDER 2.5 MTR. DEEP FROM GROUND LEVEL SINGLE FEEDER LINE USING OPEN TRENCH METHOD.</t>
    </r>
  </si>
  <si>
    <t>concreting for repairing of road</t>
  </si>
  <si>
    <t xml:space="preserve">Service in lieu on concreting </t>
  </si>
  <si>
    <t>Incidental Charges @ 7.5% on Serial no. 27 : -</t>
  </si>
  <si>
    <t>Upto 100 km @ 2% on Serial no. 27</t>
  </si>
  <si>
    <t>a</t>
  </si>
  <si>
    <t>b</t>
  </si>
  <si>
    <t xml:space="preserve">33 kV Under ground cable crossing under existing Railway track / Road for 60 Mtr long Corridor / route length of G.I.Pipe/HDPE pipe under 2.5 M. deep for ground level single feeder line </t>
  </si>
  <si>
    <t>(2)Schedule A-2 (B) is to be supplemented with every 1.0 Km of 33 kV line.</t>
  </si>
  <si>
    <t>(3) All the rates are with considering price variation clause.</t>
  </si>
  <si>
    <t>Schedule for 33 kV Underground Cable crossing under Railway Track / Road for 60 Mtr. Long Corridor / Route Length of G.I.Pipe/HDPE Pipe, under 2.5 Mtr. Deep from Ground Level Single Feeder Line Using Open Trench Method.</t>
  </si>
  <si>
    <t xml:space="preserve">Total Estimated Cost including GST [for Col. 07 = Serial No 31+32+33+34+35] &amp; [for Col. 08 = Serial No 31+32+33+34] </t>
  </si>
  <si>
    <t xml:space="preserve">The rates mentioned at S.No.1, 2, 3 ,4 &amp; 5  are applicable for 60 Mtr Corridor of Railway crossing. Estimate may be prepared based on actual length of corridor. </t>
  </si>
  <si>
    <t>Overhead Charges @ 12.5% [Market Fluctuation, Service Tax, Contractor's profit etc.] on Serial no. - 27,28,29,30,31,32(i)</t>
  </si>
  <si>
    <t>Total Estimated Cost excluding GST (Serial No 27,28,29,30,31,32(i),33)</t>
  </si>
  <si>
    <t>Applicable CGST @ 9% on Serial No 34</t>
  </si>
  <si>
    <t>Applicable SGST @ 9% on Serial No 34</t>
  </si>
  <si>
    <t>charges payable to Railway including supervision charges etc</t>
  </si>
  <si>
    <t>Total Estimated Cost including GST (Serial No 34+35+36+37)</t>
  </si>
  <si>
    <t>0.2 Sq inch ( 200 Sqmm Al.Eq.)(Panther)</t>
  </si>
  <si>
    <t>CONDUCTOR ACSR PANTHER 200 sq mm</t>
  </si>
  <si>
    <t>SMC LT Distribution Box for 200 kVA Distribution Transformer</t>
  </si>
  <si>
    <t>RATE OF STOCK MATERIALS IN SoR OF 2026-27</t>
  </si>
  <si>
    <t>Unit rate for 2026-27</t>
  </si>
  <si>
    <t>Microprocessor based single phase fully automatic oil BDV Test Kit</t>
  </si>
  <si>
    <t>Digital weighing Machine (Range 50 g to 500 kg)</t>
  </si>
  <si>
    <t>Digital vernier calipers(0-200 mm Range,Accuracy 0.01 mm)</t>
  </si>
  <si>
    <t>Digital Screw Gauge (0-25 mm Range,Accuracy 0.01 mm)</t>
  </si>
  <si>
    <t>Measuring Tape (30 meter length)</t>
  </si>
  <si>
    <t>Laser Gun( Measure distance upto 125 meter and should be operational during day time also)</t>
  </si>
  <si>
    <t>MCR panel for 33 KV O/D VCB Feeder protection</t>
  </si>
  <si>
    <t>MCR panel for feeder &amp; Capacitor Bank protection 11 KV</t>
  </si>
  <si>
    <t>MCR panel for LV</t>
  </si>
  <si>
    <t>RTU base equipment comprising panels,racks, sub-racks, CPU, interfacing equipment, required converters &amp; all other required items/accessories including complete wiring for all modules(with WAN router MPLS connection port &amp; with dual SIM ports and HMI of Min 10 '' Size)</t>
  </si>
  <si>
    <t>LAN cable armoured CAT6 (SFTP)</t>
  </si>
  <si>
    <t>GI Conduit flexible with PVC coating</t>
  </si>
  <si>
    <t>24 V DCPS with 8 Hrs back up (24 V DCPS to be provided for RTU and MCRP solutions with 3 years battery warranty)</t>
  </si>
  <si>
    <t>Cable 1.1 Kv 4C x 4 Sqmm Cu Unarmoured PVC</t>
  </si>
  <si>
    <t xml:space="preserve">Control cable 1.1 KV Cu 4C x 2.5 Sqmm  Armoured </t>
  </si>
  <si>
    <t xml:space="preserve">Control cable 1.1 KV Cu 10C x 1.5 Sqmm  Armoured PVC </t>
  </si>
  <si>
    <t>11 KV DO Fuse Element:-</t>
  </si>
  <si>
    <t>1.5 Amp</t>
  </si>
  <si>
    <t>3 Amp</t>
  </si>
  <si>
    <t>5 Amp</t>
  </si>
  <si>
    <t>25 Amp</t>
  </si>
  <si>
    <t>EA</t>
  </si>
  <si>
    <t xml:space="preserve">Single core XLPE insulated, PVC sheathed unarmoured cable : - 400 Sqmm       </t>
  </si>
  <si>
    <t>32 Volts 100 AH Lithium Ferro Battery</t>
  </si>
  <si>
    <t>Modem(NBIoT)</t>
  </si>
  <si>
    <t>CT/PT Unit Scrap 33 KV</t>
  </si>
  <si>
    <t>G.I. Pipe 150mm</t>
  </si>
  <si>
    <t>HDPE pipe size 160mm OD/140mm ID PN10</t>
  </si>
  <si>
    <t>SMC LT Distribution Box for 200 KVA Xmer</t>
  </si>
  <si>
    <t>Transformer oil BDV test kit</t>
  </si>
  <si>
    <t>Digital weighing machine</t>
  </si>
  <si>
    <t>Digital vernier calipers</t>
  </si>
  <si>
    <t>Digital screw gauge</t>
  </si>
  <si>
    <t>Measuring tape</t>
  </si>
  <si>
    <t>Laser gun</t>
  </si>
  <si>
    <t>MCR Panel for 33 KV O/D VCB Feeder Prot.</t>
  </si>
  <si>
    <t>MCR Panel for Feeder &amp; CapBank Prot 11KV</t>
  </si>
  <si>
    <t>MCR Penal for LV</t>
  </si>
  <si>
    <t>Penal Pre wired RTU Integr. with BCPU</t>
  </si>
  <si>
    <t>LAN Cable Armoured CAT 6 (SFTP)</t>
  </si>
  <si>
    <t>24V DCPS with 8 Hrs Backup</t>
  </si>
  <si>
    <t>Cable 1.1KV 4Cx4 Sqmm Cu Unarmoured PVC</t>
  </si>
  <si>
    <t>Control Cable 1.1KV Cu 4Cx2.5 Sqmm Armrd</t>
  </si>
  <si>
    <t>Control Cable 1.1KV Cu 10Cx1.5 Sqmm Arm.</t>
  </si>
  <si>
    <t>FUSE ELEMENT 1.5 AMPS FOR 11 KV D O</t>
  </si>
  <si>
    <t>FUSE ELEMENT 3 AMPS FOR 11 KV D O</t>
  </si>
  <si>
    <t>FUSE ELEMENT 5 AMPS FOR 11 KV D O</t>
  </si>
  <si>
    <t>FUSE ELEMENT 25 AMPS FOR 11 KV D O</t>
  </si>
  <si>
    <t>1CX 400 SQMM(AL) XLPE, PVC SHEATED UNARM</t>
  </si>
  <si>
    <t>32V 100AH Lithium ferro phosphate battry</t>
  </si>
  <si>
    <t>NBIoT Modems</t>
  </si>
  <si>
    <t>PT SCRAP 33 KV</t>
  </si>
  <si>
    <t>2026-27</t>
  </si>
  <si>
    <t>COMPARATIVE STATEMENT OF RATES FROM YEAR  2025-26 to 2026-27</t>
  </si>
  <si>
    <t>Returnable cost of old Raccoon conductor (cost in 2004-05) assuming 25 years of life &amp; 20 years in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</si>
</sst>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0.0"/>
    <numFmt numFmtId="166" formatCode="0.000"/>
    <numFmt numFmtId="167" formatCode="0.0000000000"/>
  </numFmts>
  <fonts count="71">
    <font>
      <sz val="11"/>
      <color theme="1"/>
      <name val="Calibri"/>
      <family val="2"/>
      <scheme val="minor"/>
    </font>
    <font>
      <sz val="10"/>
      <name val="Arial"/>
      <family val="2"/>
    </font>
    <font>
      <b/>
      <u/>
      <sz val="14"/>
      <name val="Arial"/>
      <family val="2"/>
    </font>
    <font>
      <b/>
      <sz val="14"/>
      <name val="Arial"/>
      <family val="2"/>
    </font>
    <font>
      <b/>
      <u/>
      <sz val="12"/>
      <name val="Arial"/>
      <family val="2"/>
    </font>
    <font>
      <sz val="10"/>
      <name val="Arial"/>
      <family val="2"/>
    </font>
    <font>
      <b/>
      <sz val="12"/>
      <name val="Arial"/>
      <family val="2"/>
    </font>
    <font>
      <b/>
      <u/>
      <sz val="13"/>
      <name val="Arial"/>
      <family val="2"/>
    </font>
    <font>
      <sz val="12"/>
      <name val="Arial"/>
      <family val="2"/>
    </font>
    <font>
      <b/>
      <sz val="10"/>
      <name val="Arial"/>
      <family val="2"/>
    </font>
    <font>
      <sz val="10"/>
      <name val="Verdana"/>
      <family val="2"/>
    </font>
    <font>
      <sz val="11"/>
      <name val="Arial"/>
      <family val="2"/>
    </font>
    <font>
      <sz val="14"/>
      <name val="Arial"/>
      <family val="2"/>
    </font>
    <font>
      <b/>
      <sz val="11"/>
      <name val="Arial"/>
      <family val="2"/>
    </font>
    <font>
      <b/>
      <sz val="12"/>
      <color indexed="10"/>
      <name val="Arial"/>
      <family val="2"/>
    </font>
    <font>
      <sz val="7.5"/>
      <name val="Arial"/>
      <family val="2"/>
    </font>
    <font>
      <sz val="9"/>
      <name val="Arial"/>
      <family val="2"/>
    </font>
    <font>
      <b/>
      <sz val="9"/>
      <color indexed="81"/>
      <name val="Tahoma"/>
      <family val="2"/>
    </font>
    <font>
      <sz val="9"/>
      <color indexed="81"/>
      <name val="Tahoma"/>
      <family val="2"/>
    </font>
    <font>
      <sz val="11"/>
      <color theme="1"/>
      <name val="Calibri"/>
      <family val="2"/>
      <scheme val="minor"/>
    </font>
    <font>
      <b/>
      <sz val="12"/>
      <color indexed="12"/>
      <name val="Arial"/>
      <family val="2"/>
    </font>
    <font>
      <sz val="9"/>
      <name val="Verdana"/>
      <family val="2"/>
    </font>
    <font>
      <sz val="11"/>
      <name val="Calibri"/>
      <family val="2"/>
    </font>
    <font>
      <b/>
      <u/>
      <sz val="11"/>
      <name val="Arial"/>
      <family val="2"/>
    </font>
    <font>
      <b/>
      <sz val="16"/>
      <name val="Arial"/>
      <family val="2"/>
    </font>
    <font>
      <sz val="10"/>
      <name val="Calibri"/>
      <family val="2"/>
    </font>
    <font>
      <b/>
      <sz val="10"/>
      <name val="Calibri"/>
      <family val="2"/>
    </font>
    <font>
      <sz val="10.5"/>
      <name val="Arial"/>
      <family val="2"/>
    </font>
    <font>
      <sz val="8"/>
      <name val="Arial"/>
      <family val="2"/>
    </font>
    <font>
      <b/>
      <u/>
      <sz val="12"/>
      <color indexed="14"/>
      <name val="Arial"/>
      <family val="2"/>
    </font>
    <font>
      <b/>
      <u/>
      <sz val="12"/>
      <color indexed="10"/>
      <name val="Arial"/>
      <family val="2"/>
    </font>
    <font>
      <sz val="16"/>
      <name val="Arial"/>
      <family val="2"/>
    </font>
    <font>
      <b/>
      <sz val="14"/>
      <color indexed="81"/>
      <name val="Arial"/>
      <family val="2"/>
    </font>
    <font>
      <sz val="11"/>
      <color indexed="8"/>
      <name val="Arial"/>
      <family val="2"/>
    </font>
    <font>
      <sz val="11"/>
      <color theme="1"/>
      <name val="Arial"/>
      <family val="2"/>
    </font>
    <font>
      <sz val="8"/>
      <color theme="1"/>
      <name val="Calibri"/>
      <family val="2"/>
      <scheme val="minor"/>
    </font>
    <font>
      <b/>
      <sz val="10"/>
      <name val="Verdana"/>
      <family val="2"/>
    </font>
    <font>
      <sz val="10"/>
      <color theme="1"/>
      <name val="Verdana"/>
      <family val="2"/>
    </font>
    <font>
      <b/>
      <sz val="11"/>
      <color indexed="8"/>
      <name val="Arial"/>
      <family val="2"/>
    </font>
    <font>
      <b/>
      <sz val="11"/>
      <name val="Verdana"/>
      <family val="2"/>
    </font>
    <font>
      <sz val="10"/>
      <color indexed="8"/>
      <name val="Verdana"/>
      <family val="2"/>
    </font>
    <font>
      <sz val="10"/>
      <color indexed="9"/>
      <name val="Verdana"/>
      <family val="2"/>
    </font>
    <font>
      <sz val="10"/>
      <color indexed="10"/>
      <name val="Verdana"/>
      <family val="2"/>
    </font>
    <font>
      <b/>
      <sz val="10.5"/>
      <name val="Verdana"/>
      <family val="2"/>
    </font>
    <font>
      <b/>
      <sz val="10"/>
      <color indexed="8"/>
      <name val="Arial"/>
      <family val="2"/>
    </font>
    <font>
      <vertAlign val="subscript"/>
      <sz val="10"/>
      <name val="Verdana"/>
      <family val="2"/>
    </font>
    <font>
      <b/>
      <sz val="10"/>
      <color indexed="8"/>
      <name val="Verdana"/>
      <family val="2"/>
    </font>
    <font>
      <b/>
      <sz val="10.5"/>
      <color indexed="8"/>
      <name val="Arial"/>
      <family val="2"/>
    </font>
    <font>
      <b/>
      <u/>
      <sz val="8"/>
      <name val="Verdana"/>
      <family val="2"/>
    </font>
    <font>
      <b/>
      <sz val="12"/>
      <color indexed="8"/>
      <name val="Arial"/>
      <family val="2"/>
    </font>
    <font>
      <vertAlign val="superscript"/>
      <sz val="10"/>
      <name val="Verdana"/>
      <family val="2"/>
    </font>
    <font>
      <b/>
      <u/>
      <sz val="10"/>
      <color theme="1"/>
      <name val="Verdana"/>
      <family val="2"/>
    </font>
    <font>
      <sz val="11"/>
      <color theme="1"/>
      <name val="Verdana"/>
      <family val="2"/>
    </font>
    <font>
      <b/>
      <sz val="13"/>
      <name val="Arial"/>
      <family val="2"/>
    </font>
    <font>
      <sz val="11"/>
      <name val="Rupee"/>
    </font>
    <font>
      <b/>
      <sz val="11"/>
      <name val="Calibri"/>
      <family val="2"/>
    </font>
    <font>
      <b/>
      <i/>
      <sz val="11"/>
      <name val="Arial"/>
      <family val="2"/>
    </font>
    <font>
      <b/>
      <sz val="11"/>
      <color theme="0"/>
      <name val="Arial"/>
      <family val="2"/>
    </font>
    <font>
      <sz val="12"/>
      <color theme="1"/>
      <name val="Calibri"/>
      <family val="2"/>
      <scheme val="minor"/>
    </font>
    <font>
      <b/>
      <sz val="12"/>
      <color theme="1"/>
      <name val="Arial"/>
      <family val="2"/>
    </font>
    <font>
      <sz val="12"/>
      <color theme="1"/>
      <name val="Arial"/>
      <family val="2"/>
    </font>
    <font>
      <sz val="11"/>
      <name val="Times New Roman"/>
      <family val="1"/>
    </font>
    <font>
      <b/>
      <sz val="11"/>
      <color theme="1"/>
      <name val="Calibri"/>
      <family val="2"/>
      <scheme val="minor"/>
    </font>
    <font>
      <sz val="10"/>
      <name val="Arial"/>
      <family val="2"/>
    </font>
    <font>
      <b/>
      <sz val="10"/>
      <color theme="1"/>
      <name val="Verdana"/>
      <family val="2"/>
    </font>
    <font>
      <b/>
      <u/>
      <sz val="11"/>
      <color indexed="8"/>
      <name val="Arial"/>
      <family val="2"/>
    </font>
    <font>
      <b/>
      <i/>
      <u/>
      <sz val="11"/>
      <color indexed="8"/>
      <name val="Arial"/>
      <family val="2"/>
    </font>
    <font>
      <b/>
      <i/>
      <sz val="11"/>
      <color indexed="8"/>
      <name val="Arial"/>
      <family val="2"/>
    </font>
    <font>
      <b/>
      <i/>
      <sz val="11"/>
      <color indexed="8"/>
      <name val="Calibri"/>
      <family val="2"/>
    </font>
    <font>
      <sz val="11"/>
      <color indexed="8"/>
      <name val="Calibri"/>
      <family val="2"/>
    </font>
    <font>
      <b/>
      <i/>
      <sz val="11"/>
      <name val="Calibri"/>
      <family val="2"/>
    </font>
  </fonts>
  <fills count="7">
    <fill>
      <patternFill patternType="none"/>
    </fill>
    <fill>
      <patternFill patternType="gray125"/>
    </fill>
    <fill>
      <patternFill patternType="solid">
        <fgColor rgb="FF00FF00"/>
        <bgColor indexed="64"/>
      </patternFill>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18">
    <xf numFmtId="0" fontId="0" fillId="0" borderId="0"/>
    <xf numFmtId="0" fontId="1" fillId="0" borderId="0"/>
    <xf numFmtId="0" fontId="5" fillId="0" borderId="0"/>
    <xf numFmtId="0" fontId="1" fillId="0" borderId="0"/>
    <xf numFmtId="0" fontId="1" fillId="0" borderId="0"/>
    <xf numFmtId="0" fontId="1" fillId="0" borderId="0"/>
    <xf numFmtId="0" fontId="19" fillId="0" borderId="0"/>
    <xf numFmtId="0" fontId="19" fillId="0" borderId="0"/>
    <xf numFmtId="0" fontId="1" fillId="0" borderId="0"/>
    <xf numFmtId="0" fontId="1" fillId="0" borderId="0"/>
    <xf numFmtId="164" fontId="1" fillId="0" borderId="0" applyFont="0" applyFill="0" applyBorder="0" applyAlignment="0" applyProtection="0"/>
    <xf numFmtId="0" fontId="1" fillId="0" borderId="0"/>
    <xf numFmtId="0" fontId="19" fillId="0" borderId="0"/>
    <xf numFmtId="0" fontId="1" fillId="0" borderId="0"/>
    <xf numFmtId="0" fontId="19" fillId="0" borderId="0"/>
    <xf numFmtId="0" fontId="61" fillId="0" borderId="0">
      <alignment vertical="center"/>
    </xf>
    <xf numFmtId="0" fontId="63" fillId="0" borderId="0"/>
    <xf numFmtId="0" fontId="69" fillId="0" borderId="0"/>
  </cellStyleXfs>
  <cellXfs count="1150">
    <xf numFmtId="0" fontId="0" fillId="0" borderId="0" xfId="0"/>
    <xf numFmtId="49" fontId="1" fillId="0" borderId="0" xfId="1" applyNumberFormat="1" applyFill="1" applyAlignment="1">
      <alignment horizontal="center" wrapText="1"/>
    </xf>
    <xf numFmtId="49" fontId="3" fillId="0" borderId="0" xfId="1" applyNumberFormat="1" applyFont="1" applyFill="1" applyAlignment="1">
      <alignment wrapText="1"/>
    </xf>
    <xf numFmtId="49" fontId="1" fillId="0" borderId="0" xfId="1" applyNumberFormat="1" applyFill="1" applyAlignment="1">
      <alignment wrapText="1"/>
    </xf>
    <xf numFmtId="49" fontId="3" fillId="0" borderId="0" xfId="1" applyNumberFormat="1" applyFont="1" applyFill="1" applyAlignment="1">
      <alignment horizontal="center" wrapText="1"/>
    </xf>
    <xf numFmtId="49" fontId="6" fillId="0" borderId="0" xfId="1" applyNumberFormat="1" applyFont="1" applyFill="1" applyAlignment="1">
      <alignment wrapText="1"/>
    </xf>
    <xf numFmtId="49" fontId="1" fillId="0" borderId="0" xfId="1" applyNumberFormat="1" applyFill="1" applyBorder="1" applyAlignment="1">
      <alignment horizontal="center" wrapText="1"/>
    </xf>
    <xf numFmtId="2" fontId="1" fillId="0" borderId="0" xfId="1" applyNumberFormat="1" applyFill="1" applyBorder="1" applyAlignment="1">
      <alignment wrapText="1"/>
    </xf>
    <xf numFmtId="0" fontId="1" fillId="0" borderId="0" xfId="1" applyNumberFormat="1" applyFill="1" applyBorder="1" applyAlignment="1">
      <alignment horizontal="center" wrapText="1"/>
    </xf>
    <xf numFmtId="2" fontId="1" fillId="0" borderId="0" xfId="1" applyNumberFormat="1" applyFill="1" applyBorder="1" applyAlignment="1">
      <alignment horizontal="right" wrapText="1"/>
    </xf>
    <xf numFmtId="2" fontId="1" fillId="0" borderId="0" xfId="1" applyNumberFormat="1" applyFill="1" applyAlignment="1">
      <alignment horizontal="right" wrapText="1"/>
    </xf>
    <xf numFmtId="2" fontId="6" fillId="0" borderId="0" xfId="1" applyNumberFormat="1" applyFont="1" applyFill="1" applyBorder="1" applyAlignment="1">
      <alignment wrapText="1"/>
    </xf>
    <xf numFmtId="49" fontId="8" fillId="0" borderId="0" xfId="1" applyNumberFormat="1" applyFont="1" applyFill="1" applyAlignment="1">
      <alignment vertical="center" wrapText="1"/>
    </xf>
    <xf numFmtId="49" fontId="9" fillId="0" borderId="0" xfId="1" applyNumberFormat="1" applyFont="1" applyFill="1" applyAlignment="1">
      <alignment wrapText="1"/>
    </xf>
    <xf numFmtId="0" fontId="6" fillId="0" borderId="0" xfId="1" applyFont="1" applyFill="1" applyBorder="1" applyAlignment="1" applyProtection="1">
      <alignment vertical="center" wrapText="1"/>
    </xf>
    <xf numFmtId="49" fontId="8" fillId="0" borderId="0" xfId="1" applyNumberFormat="1" applyFont="1" applyFill="1" applyBorder="1" applyAlignment="1">
      <alignment horizontal="center" vertical="center" wrapText="1"/>
    </xf>
    <xf numFmtId="0" fontId="10" fillId="0" borderId="0" xfId="1" applyFont="1" applyFill="1" applyBorder="1" applyAlignment="1">
      <alignment horizontal="left" vertical="top" wrapText="1"/>
    </xf>
    <xf numFmtId="49" fontId="8" fillId="0" borderId="0" xfId="1" applyNumberFormat="1" applyFont="1" applyFill="1" applyBorder="1" applyAlignment="1">
      <alignment vertical="center" wrapText="1"/>
    </xf>
    <xf numFmtId="49" fontId="11" fillId="0" borderId="0" xfId="1" applyNumberFormat="1" applyFont="1" applyFill="1" applyBorder="1" applyAlignment="1">
      <alignment vertical="center" wrapText="1"/>
    </xf>
    <xf numFmtId="0" fontId="12" fillId="0" borderId="0" xfId="1" applyNumberFormat="1" applyFont="1" applyFill="1" applyAlignment="1">
      <alignment wrapText="1"/>
    </xf>
    <xf numFmtId="49" fontId="14" fillId="0" borderId="0" xfId="1" applyNumberFormat="1" applyFont="1" applyFill="1" applyBorder="1" applyAlignment="1">
      <alignment horizontal="center" wrapText="1"/>
    </xf>
    <xf numFmtId="49" fontId="11" fillId="0" borderId="0" xfId="1" applyNumberFormat="1" applyFont="1" applyFill="1" applyAlignment="1">
      <alignment horizontal="center" vertical="center" wrapText="1"/>
    </xf>
    <xf numFmtId="2" fontId="1" fillId="0" borderId="0" xfId="1" applyNumberFormat="1" applyFill="1" applyAlignment="1">
      <alignment wrapText="1"/>
    </xf>
    <xf numFmtId="0" fontId="1" fillId="0" borderId="0" xfId="1" applyNumberFormat="1" applyFill="1" applyAlignment="1">
      <alignment wrapText="1"/>
    </xf>
    <xf numFmtId="49" fontId="1" fillId="0" borderId="0" xfId="1" applyNumberFormat="1" applyFont="1" applyFill="1" applyBorder="1" applyAlignment="1">
      <alignment vertical="center" wrapText="1"/>
    </xf>
    <xf numFmtId="2" fontId="8" fillId="0" borderId="0" xfId="1" applyNumberFormat="1" applyFont="1" applyFill="1" applyBorder="1" applyAlignment="1">
      <alignment horizontal="center" vertical="center" wrapText="1"/>
    </xf>
    <xf numFmtId="0" fontId="13" fillId="0" borderId="0" xfId="1" applyFont="1" applyFill="1" applyBorder="1" applyAlignment="1">
      <alignment vertical="center" wrapText="1"/>
    </xf>
    <xf numFmtId="49" fontId="9" fillId="0" borderId="0" xfId="1" applyNumberFormat="1" applyFont="1" applyFill="1" applyBorder="1" applyAlignment="1">
      <alignment wrapText="1"/>
    </xf>
    <xf numFmtId="49" fontId="15" fillId="0" borderId="0" xfId="1" applyNumberFormat="1" applyFont="1" applyFill="1" applyBorder="1" applyAlignment="1">
      <alignment horizontal="left" vertical="center" wrapText="1"/>
    </xf>
    <xf numFmtId="2" fontId="11" fillId="0" borderId="0" xfId="1" applyNumberFormat="1" applyFont="1" applyFill="1" applyBorder="1" applyAlignment="1">
      <alignment horizontal="center" vertical="center"/>
    </xf>
    <xf numFmtId="49" fontId="16" fillId="0" borderId="0" xfId="1" applyNumberFormat="1" applyFont="1" applyFill="1" applyBorder="1" applyAlignment="1">
      <alignment vertical="center" wrapText="1"/>
    </xf>
    <xf numFmtId="0" fontId="1" fillId="0" borderId="0" xfId="1" applyFont="1" applyFill="1" applyBorder="1" applyAlignment="1">
      <alignment horizontal="center" vertical="center"/>
    </xf>
    <xf numFmtId="2" fontId="1" fillId="0" borderId="0" xfId="2" applyNumberFormat="1" applyFont="1" applyFill="1" applyBorder="1" applyAlignment="1">
      <alignment horizontal="center" vertical="center" wrapText="1"/>
    </xf>
    <xf numFmtId="0" fontId="1" fillId="0" borderId="0" xfId="1" applyFill="1" applyBorder="1" applyAlignment="1">
      <alignment vertical="center"/>
    </xf>
    <xf numFmtId="0" fontId="8" fillId="0" borderId="0" xfId="1" applyFont="1" applyFill="1" applyBorder="1" applyAlignment="1">
      <alignment vertical="center"/>
    </xf>
    <xf numFmtId="0" fontId="1" fillId="0" borderId="0" xfId="1" applyNumberFormat="1" applyFill="1" applyAlignment="1">
      <alignment horizontal="center" wrapText="1"/>
    </xf>
    <xf numFmtId="2" fontId="6" fillId="0" borderId="0" xfId="1" applyNumberFormat="1" applyFont="1" applyFill="1" applyAlignment="1">
      <alignment horizontal="center" wrapText="1"/>
    </xf>
    <xf numFmtId="0" fontId="0" fillId="0" borderId="0" xfId="0" applyFill="1"/>
    <xf numFmtId="0" fontId="3" fillId="0" borderId="0" xfId="0" applyFont="1" applyFill="1" applyBorder="1" applyAlignment="1"/>
    <xf numFmtId="0" fontId="3" fillId="0" borderId="0" xfId="0" applyFont="1" applyFill="1" applyBorder="1" applyAlignment="1">
      <alignment horizontal="center"/>
    </xf>
    <xf numFmtId="0" fontId="4" fillId="0" borderId="0" xfId="0" applyFont="1" applyFill="1" applyBorder="1" applyAlignment="1">
      <alignment horizontal="center" vertical="center"/>
    </xf>
    <xf numFmtId="0" fontId="20" fillId="0" borderId="11" xfId="0" applyFont="1" applyFill="1" applyBorder="1" applyAlignment="1" applyProtection="1"/>
    <xf numFmtId="49" fontId="8" fillId="0" borderId="0" xfId="0" applyNumberFormat="1" applyFont="1" applyFill="1" applyBorder="1" applyAlignment="1">
      <alignment vertical="center" wrapText="1"/>
    </xf>
    <xf numFmtId="0" fontId="1" fillId="0" borderId="0" xfId="0" applyFont="1" applyFill="1" applyBorder="1" applyAlignment="1">
      <alignment vertical="center" wrapText="1"/>
    </xf>
    <xf numFmtId="49" fontId="1" fillId="0" borderId="0" xfId="0" applyNumberFormat="1" applyFont="1" applyFill="1" applyBorder="1" applyAlignment="1">
      <alignment vertical="center" wrapText="1"/>
    </xf>
    <xf numFmtId="0" fontId="11" fillId="0" borderId="0" xfId="0" applyFont="1" applyFill="1" applyBorder="1" applyAlignment="1">
      <alignment vertical="center" wrapText="1"/>
    </xf>
    <xf numFmtId="49" fontId="11" fillId="0" borderId="0" xfId="0" applyNumberFormat="1" applyFont="1" applyFill="1" applyBorder="1" applyAlignment="1">
      <alignment vertical="center" wrapText="1"/>
    </xf>
    <xf numFmtId="0" fontId="1" fillId="0" borderId="0" xfId="0" applyFont="1" applyFill="1"/>
    <xf numFmtId="0" fontId="11" fillId="0" borderId="0" xfId="0" applyFont="1" applyFill="1"/>
    <xf numFmtId="49" fontId="8" fillId="0" borderId="0" xfId="0" applyNumberFormat="1" applyFont="1" applyFill="1" applyAlignment="1">
      <alignment vertical="center" wrapText="1"/>
    </xf>
    <xf numFmtId="0" fontId="0" fillId="0" borderId="0" xfId="0" applyFill="1" applyBorder="1"/>
    <xf numFmtId="2" fontId="1" fillId="0" borderId="0" xfId="0" applyNumberFormat="1" applyFont="1" applyFill="1" applyBorder="1" applyAlignment="1">
      <alignment horizontal="center" vertical="center" wrapText="1"/>
    </xf>
    <xf numFmtId="0" fontId="8" fillId="0" borderId="0" xfId="0" applyFont="1" applyFill="1" applyBorder="1" applyAlignment="1">
      <alignment horizontal="center" vertical="center"/>
    </xf>
    <xf numFmtId="0" fontId="8" fillId="0" borderId="0" xfId="0" applyFont="1" applyFill="1" applyBorder="1" applyAlignment="1">
      <alignment vertical="center" wrapText="1"/>
    </xf>
    <xf numFmtId="0" fontId="8" fillId="0" borderId="0" xfId="0" applyFont="1" applyFill="1" applyAlignment="1">
      <alignment horizontal="center"/>
    </xf>
    <xf numFmtId="0" fontId="0" fillId="0" borderId="0" xfId="0" applyFill="1" applyAlignment="1">
      <alignment horizontal="left"/>
    </xf>
    <xf numFmtId="0" fontId="3" fillId="0" borderId="0" xfId="0" applyFont="1" applyFill="1" applyAlignment="1"/>
    <xf numFmtId="0" fontId="0" fillId="0" borderId="0" xfId="0" applyNumberFormat="1" applyFill="1"/>
    <xf numFmtId="0" fontId="6" fillId="0" borderId="0" xfId="0" applyFont="1" applyFill="1" applyAlignment="1">
      <alignment vertical="center" wrapText="1"/>
    </xf>
    <xf numFmtId="0" fontId="6" fillId="0" borderId="0" xfId="0" applyFont="1" applyFill="1" applyAlignment="1">
      <alignment vertical="center"/>
    </xf>
    <xf numFmtId="0" fontId="8" fillId="0" borderId="0" xfId="0" applyFont="1" applyFill="1" applyBorder="1" applyAlignment="1">
      <alignment horizontal="left"/>
    </xf>
    <xf numFmtId="0" fontId="8" fillId="0" borderId="0" xfId="0" applyFont="1" applyFill="1" applyBorder="1"/>
    <xf numFmtId="0" fontId="8" fillId="0" borderId="0" xfId="0" applyNumberFormat="1" applyFont="1" applyFill="1" applyBorder="1"/>
    <xf numFmtId="0" fontId="0" fillId="0" borderId="0" xfId="0" applyFill="1" applyAlignment="1">
      <alignment vertical="top" wrapText="1"/>
    </xf>
    <xf numFmtId="0" fontId="21" fillId="0" borderId="0" xfId="0" applyFont="1" applyFill="1" applyBorder="1" applyAlignment="1">
      <alignment vertical="center" wrapText="1"/>
    </xf>
    <xf numFmtId="0" fontId="0" fillId="0" borderId="0" xfId="0" applyFill="1" applyBorder="1" applyAlignment="1">
      <alignment vertical="center"/>
    </xf>
    <xf numFmtId="0" fontId="8" fillId="0" borderId="0" xfId="0" applyFont="1" applyFill="1"/>
    <xf numFmtId="0" fontId="0" fillId="0" borderId="0" xfId="0" applyFill="1" applyAlignment="1">
      <alignment horizontal="left" vertical="top"/>
    </xf>
    <xf numFmtId="49" fontId="0" fillId="0" borderId="0" xfId="0" applyNumberFormat="1" applyFill="1" applyAlignment="1">
      <alignment horizontal="center" wrapText="1"/>
    </xf>
    <xf numFmtId="49" fontId="3" fillId="0" borderId="0" xfId="0" applyNumberFormat="1" applyFont="1" applyFill="1" applyAlignment="1">
      <alignment vertical="center" wrapText="1"/>
    </xf>
    <xf numFmtId="49" fontId="3" fillId="0" borderId="0" xfId="0" applyNumberFormat="1" applyFont="1" applyFill="1" applyBorder="1" applyAlignment="1">
      <alignment vertical="center" wrapText="1"/>
    </xf>
    <xf numFmtId="49" fontId="0" fillId="0" borderId="0" xfId="0" applyNumberFormat="1" applyFill="1" applyAlignment="1">
      <alignment wrapText="1"/>
    </xf>
    <xf numFmtId="49" fontId="3" fillId="0" borderId="0" xfId="0" applyNumberFormat="1" applyFont="1" applyFill="1" applyAlignment="1">
      <alignment horizontal="center" vertical="center" wrapText="1"/>
    </xf>
    <xf numFmtId="49" fontId="3" fillId="0" borderId="0" xfId="0" applyNumberFormat="1" applyFont="1" applyFill="1" applyBorder="1" applyAlignment="1">
      <alignment horizontal="center" vertical="center" wrapText="1"/>
    </xf>
    <xf numFmtId="49" fontId="6" fillId="0" borderId="0" xfId="0" applyNumberFormat="1" applyFont="1" applyFill="1" applyAlignment="1">
      <alignment vertical="center" wrapText="1"/>
    </xf>
    <xf numFmtId="49" fontId="1" fillId="0" borderId="0" xfId="0" applyNumberFormat="1" applyFont="1" applyFill="1" applyBorder="1" applyAlignment="1">
      <alignment horizontal="center" wrapText="1"/>
    </xf>
    <xf numFmtId="49" fontId="1" fillId="0" borderId="0" xfId="0" applyNumberFormat="1" applyFont="1" applyFill="1" applyBorder="1" applyAlignment="1">
      <alignment wrapText="1"/>
    </xf>
    <xf numFmtId="4" fontId="1" fillId="0" borderId="0" xfId="0" applyNumberFormat="1" applyFont="1" applyFill="1" applyBorder="1" applyAlignment="1">
      <alignment horizontal="center" wrapText="1"/>
    </xf>
    <xf numFmtId="2" fontId="1" fillId="0" borderId="0" xfId="0" applyNumberFormat="1" applyFont="1" applyFill="1" applyBorder="1" applyAlignment="1">
      <alignment horizontal="right" wrapText="1"/>
    </xf>
    <xf numFmtId="49" fontId="6" fillId="0" borderId="0" xfId="0" applyNumberFormat="1" applyFont="1" applyFill="1" applyBorder="1" applyAlignment="1">
      <alignment horizontal="center" wrapText="1"/>
    </xf>
    <xf numFmtId="49" fontId="9" fillId="0" borderId="0" xfId="0" applyNumberFormat="1" applyFont="1" applyFill="1" applyAlignment="1">
      <alignment wrapText="1"/>
    </xf>
    <xf numFmtId="0" fontId="0" fillId="0" borderId="0" xfId="0" applyNumberFormat="1" applyFill="1" applyAlignment="1">
      <alignment wrapText="1"/>
    </xf>
    <xf numFmtId="49" fontId="0" fillId="3" borderId="0" xfId="0" applyNumberFormat="1" applyFill="1" applyAlignment="1">
      <alignment wrapText="1"/>
    </xf>
    <xf numFmtId="49" fontId="1" fillId="0" borderId="0" xfId="0" applyNumberFormat="1" applyFont="1" applyFill="1" applyAlignment="1">
      <alignment wrapText="1"/>
    </xf>
    <xf numFmtId="49" fontId="8" fillId="0" borderId="0" xfId="0" applyNumberFormat="1" applyFont="1" applyFill="1" applyBorder="1" applyAlignment="1">
      <alignment wrapText="1"/>
    </xf>
    <xf numFmtId="0" fontId="0" fillId="0" borderId="0" xfId="0" applyNumberFormat="1" applyFill="1" applyAlignment="1">
      <alignment horizontal="center" wrapText="1"/>
    </xf>
    <xf numFmtId="2" fontId="0" fillId="0" borderId="0" xfId="0" applyNumberFormat="1" applyFill="1" applyAlignment="1">
      <alignment horizontal="right" wrapText="1"/>
    </xf>
    <xf numFmtId="0" fontId="0" fillId="0" borderId="0" xfId="0" applyFill="1" applyAlignment="1">
      <alignment horizontal="center"/>
    </xf>
    <xf numFmtId="49" fontId="3" fillId="0" borderId="0" xfId="3" applyNumberFormat="1" applyFont="1" applyFill="1" applyAlignment="1">
      <alignment wrapText="1"/>
    </xf>
    <xf numFmtId="0" fontId="22" fillId="0" borderId="0" xfId="0" applyFont="1" applyFill="1"/>
    <xf numFmtId="49" fontId="3" fillId="0" borderId="0" xfId="3" applyNumberFormat="1" applyFont="1" applyFill="1" applyAlignment="1">
      <alignment horizontal="center" wrapText="1"/>
    </xf>
    <xf numFmtId="0" fontId="23" fillId="0" borderId="0" xfId="0" applyFont="1" applyFill="1" applyBorder="1" applyAlignment="1">
      <alignment horizontal="center" vertical="center" wrapText="1"/>
    </xf>
    <xf numFmtId="0" fontId="13" fillId="0" borderId="0" xfId="0" applyFont="1" applyFill="1" applyBorder="1" applyAlignment="1">
      <alignment vertical="center" wrapText="1"/>
    </xf>
    <xf numFmtId="0" fontId="13" fillId="0" borderId="11"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5"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vertical="center" wrapText="1"/>
    </xf>
    <xf numFmtId="0" fontId="11" fillId="0" borderId="1" xfId="0" applyFont="1" applyFill="1" applyBorder="1" applyAlignment="1">
      <alignment horizontal="center" vertical="center" wrapText="1"/>
    </xf>
    <xf numFmtId="2" fontId="11" fillId="0" borderId="1" xfId="0" applyNumberFormat="1" applyFont="1" applyFill="1" applyBorder="1" applyAlignment="1">
      <alignment horizontal="center" vertical="center" wrapText="1"/>
    </xf>
    <xf numFmtId="2" fontId="11" fillId="0" borderId="1" xfId="0" applyNumberFormat="1" applyFont="1" applyFill="1" applyBorder="1" applyAlignment="1">
      <alignment horizontal="center" vertical="center"/>
    </xf>
    <xf numFmtId="49" fontId="11" fillId="0" borderId="1" xfId="0" applyNumberFormat="1" applyFont="1" applyFill="1" applyBorder="1" applyAlignment="1">
      <alignment vertical="center" wrapText="1"/>
    </xf>
    <xf numFmtId="0" fontId="11"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1" fillId="0" borderId="2" xfId="0" applyFont="1" applyFill="1" applyBorder="1" applyAlignment="1">
      <alignment vertical="center" wrapText="1"/>
    </xf>
    <xf numFmtId="0" fontId="11" fillId="0" borderId="3" xfId="0" applyFont="1" applyFill="1" applyBorder="1" applyAlignment="1">
      <alignment vertical="center" wrapText="1"/>
    </xf>
    <xf numFmtId="0" fontId="11" fillId="0" borderId="4" xfId="0" applyFont="1" applyFill="1" applyBorder="1" applyAlignment="1">
      <alignment vertical="center" wrapText="1"/>
    </xf>
    <xf numFmtId="0" fontId="11" fillId="0" borderId="0" xfId="0" applyFont="1" applyFill="1" applyAlignment="1">
      <alignment horizontal="center"/>
    </xf>
    <xf numFmtId="0" fontId="13" fillId="0" borderId="1" xfId="0" applyFont="1" applyFill="1" applyBorder="1" applyAlignment="1">
      <alignment horizontal="center" vertical="top"/>
    </xf>
    <xf numFmtId="0" fontId="13" fillId="0" borderId="1" xfId="0" applyNumberFormat="1" applyFont="1" applyFill="1" applyBorder="1" applyAlignment="1">
      <alignment vertical="center" wrapText="1"/>
    </xf>
    <xf numFmtId="2" fontId="13" fillId="0" borderId="1" xfId="0" applyNumberFormat="1" applyFont="1" applyFill="1" applyBorder="1" applyAlignment="1">
      <alignment horizontal="center" vertical="center"/>
    </xf>
    <xf numFmtId="0" fontId="13" fillId="0" borderId="5" xfId="0" applyFont="1" applyFill="1" applyBorder="1" applyAlignment="1">
      <alignment horizontal="center" vertical="top"/>
    </xf>
    <xf numFmtId="2" fontId="13" fillId="0" borderId="4" xfId="0" applyNumberFormat="1" applyFont="1" applyFill="1" applyBorder="1" applyAlignment="1">
      <alignment horizontal="center" vertical="center"/>
    </xf>
    <xf numFmtId="0" fontId="11" fillId="0" borderId="5" xfId="0" applyFont="1" applyFill="1" applyBorder="1" applyAlignment="1">
      <alignment horizontal="center" vertical="center"/>
    </xf>
    <xf numFmtId="0" fontId="11" fillId="0" borderId="1" xfId="4" applyFont="1" applyFill="1" applyBorder="1" applyAlignment="1">
      <alignment horizontal="center" vertical="center" wrapText="1"/>
    </xf>
    <xf numFmtId="2" fontId="11" fillId="0" borderId="4" xfId="4"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2" fontId="11" fillId="0" borderId="1" xfId="1" applyNumberFormat="1" applyFont="1" applyFill="1" applyBorder="1" applyAlignment="1">
      <alignment horizontal="center" vertical="center" wrapText="1"/>
    </xf>
    <xf numFmtId="2" fontId="22" fillId="0" borderId="0" xfId="0" applyNumberFormat="1" applyFont="1" applyFill="1"/>
    <xf numFmtId="0" fontId="11" fillId="0" borderId="1" xfId="5" applyFont="1" applyFill="1" applyBorder="1" applyAlignment="1">
      <alignment vertical="center" wrapText="1"/>
    </xf>
    <xf numFmtId="2" fontId="11" fillId="0" borderId="1" xfId="4" applyNumberFormat="1" applyFont="1" applyFill="1" applyBorder="1" applyAlignment="1">
      <alignment horizontal="center" vertical="center" wrapText="1"/>
    </xf>
    <xf numFmtId="0" fontId="11" fillId="0" borderId="1" xfId="4" applyFont="1" applyFill="1" applyBorder="1" applyAlignment="1">
      <alignment horizontal="center" vertical="top" wrapText="1"/>
    </xf>
    <xf numFmtId="0" fontId="11" fillId="0" borderId="1" xfId="0" applyFont="1" applyFill="1" applyBorder="1" applyAlignment="1">
      <alignment horizontal="center"/>
    </xf>
    <xf numFmtId="0" fontId="11" fillId="0" borderId="7" xfId="0" applyFont="1" applyFill="1" applyBorder="1" applyAlignment="1">
      <alignment horizontal="center" vertical="center"/>
    </xf>
    <xf numFmtId="0" fontId="11" fillId="0" borderId="1" xfId="0" applyFont="1" applyFill="1" applyBorder="1" applyAlignment="1">
      <alignment wrapText="1"/>
    </xf>
    <xf numFmtId="2" fontId="11" fillId="0" borderId="1" xfId="0" applyNumberFormat="1" applyFont="1" applyFill="1" applyBorder="1" applyAlignment="1">
      <alignment horizontal="center"/>
    </xf>
    <xf numFmtId="49" fontId="13" fillId="0" borderId="1" xfId="0" applyNumberFormat="1" applyFont="1" applyFill="1" applyBorder="1" applyAlignment="1">
      <alignment vertical="center" wrapText="1"/>
    </xf>
    <xf numFmtId="0" fontId="13" fillId="0" borderId="1" xfId="0" applyFont="1" applyFill="1" applyBorder="1" applyAlignment="1">
      <alignment wrapText="1"/>
    </xf>
    <xf numFmtId="1" fontId="11" fillId="0" borderId="1" xfId="0" applyNumberFormat="1" applyFont="1" applyFill="1" applyBorder="1" applyAlignment="1">
      <alignment horizontal="center"/>
    </xf>
    <xf numFmtId="0" fontId="22" fillId="0" borderId="0" xfId="0" applyFont="1" applyFill="1" applyBorder="1" applyAlignment="1">
      <alignment horizontal="center" vertical="center"/>
    </xf>
    <xf numFmtId="2" fontId="13" fillId="0" borderId="1" xfId="0" applyNumberFormat="1" applyFont="1" applyFill="1" applyBorder="1" applyAlignment="1">
      <alignment horizontal="center" vertical="top"/>
    </xf>
    <xf numFmtId="0" fontId="22" fillId="0" borderId="0" xfId="0" applyFont="1" applyFill="1" applyAlignment="1">
      <alignment horizontal="center"/>
    </xf>
    <xf numFmtId="49" fontId="11" fillId="0" borderId="0" xfId="0" applyNumberFormat="1" applyFont="1" applyFill="1" applyBorder="1" applyAlignment="1">
      <alignment horizontal="center" wrapText="1"/>
    </xf>
    <xf numFmtId="0" fontId="11" fillId="0" borderId="0" xfId="0" applyNumberFormat="1" applyFont="1" applyFill="1" applyBorder="1" applyAlignment="1">
      <alignment horizontal="center" vertical="center" wrapText="1"/>
    </xf>
    <xf numFmtId="49" fontId="24" fillId="0" borderId="0" xfId="3" applyNumberFormat="1" applyFont="1" applyFill="1" applyBorder="1" applyAlignment="1">
      <alignment wrapText="1"/>
    </xf>
    <xf numFmtId="49" fontId="24" fillId="0" borderId="0" xfId="3" applyNumberFormat="1" applyFont="1" applyFill="1" applyAlignment="1">
      <alignment wrapText="1"/>
    </xf>
    <xf numFmtId="49" fontId="1" fillId="0" borderId="0" xfId="3" applyNumberFormat="1" applyFill="1" applyAlignment="1">
      <alignment wrapText="1"/>
    </xf>
    <xf numFmtId="49" fontId="24" fillId="0" borderId="0" xfId="3" applyNumberFormat="1" applyFont="1" applyFill="1" applyAlignment="1">
      <alignment horizontal="center" wrapText="1"/>
    </xf>
    <xf numFmtId="49" fontId="24" fillId="0" borderId="0" xfId="3" applyNumberFormat="1" applyFont="1" applyFill="1" applyBorder="1" applyAlignment="1">
      <alignment horizontal="center" wrapText="1"/>
    </xf>
    <xf numFmtId="49" fontId="6" fillId="0" borderId="0" xfId="3" applyNumberFormat="1" applyFont="1" applyFill="1" applyAlignment="1">
      <alignment horizontal="center" vertical="center" wrapText="1"/>
    </xf>
    <xf numFmtId="2" fontId="6" fillId="0" borderId="0" xfId="0" applyNumberFormat="1" applyFont="1" applyFill="1" applyBorder="1" applyAlignment="1">
      <alignment vertical="center" wrapText="1"/>
    </xf>
    <xf numFmtId="49" fontId="9" fillId="0" borderId="0" xfId="3" applyNumberFormat="1" applyFont="1" applyFill="1" applyAlignment="1">
      <alignment wrapText="1"/>
    </xf>
    <xf numFmtId="0" fontId="25" fillId="0" borderId="0" xfId="5" applyFont="1" applyFill="1"/>
    <xf numFmtId="0" fontId="11" fillId="0" borderId="1" xfId="3" applyNumberFormat="1" applyFont="1" applyFill="1" applyBorder="1" applyAlignment="1">
      <alignment horizontal="center" vertical="center" wrapText="1"/>
    </xf>
    <xf numFmtId="165" fontId="11" fillId="0" borderId="1" xfId="3" applyNumberFormat="1" applyFont="1" applyFill="1" applyBorder="1" applyAlignment="1">
      <alignment horizontal="center" vertical="center" wrapText="1"/>
    </xf>
    <xf numFmtId="2" fontId="11" fillId="0" borderId="1" xfId="3" applyNumberFormat="1" applyFont="1" applyFill="1" applyBorder="1" applyAlignment="1">
      <alignment horizontal="center" vertical="center" wrapText="1"/>
    </xf>
    <xf numFmtId="0" fontId="11" fillId="0" borderId="1" xfId="3" applyNumberFormat="1" applyFont="1" applyFill="1" applyBorder="1" applyAlignment="1">
      <alignment horizontal="center" vertical="top" wrapText="1"/>
    </xf>
    <xf numFmtId="49" fontId="11" fillId="0" borderId="1" xfId="3" applyNumberFormat="1" applyFont="1" applyFill="1" applyBorder="1" applyAlignment="1">
      <alignment vertical="center" wrapText="1"/>
    </xf>
    <xf numFmtId="49" fontId="11" fillId="0" borderId="1" xfId="3" applyNumberFormat="1" applyFont="1" applyFill="1" applyBorder="1" applyAlignment="1">
      <alignment horizontal="center" vertical="center" wrapText="1"/>
    </xf>
    <xf numFmtId="1" fontId="11" fillId="0" borderId="1" xfId="3" applyNumberFormat="1" applyFont="1" applyFill="1" applyBorder="1" applyAlignment="1">
      <alignment horizontal="center" vertical="center" wrapText="1"/>
    </xf>
    <xf numFmtId="0" fontId="11" fillId="0" borderId="2" xfId="3" applyNumberFormat="1" applyFont="1" applyFill="1" applyBorder="1" applyAlignment="1">
      <alignment vertical="center" wrapText="1"/>
    </xf>
    <xf numFmtId="0" fontId="11" fillId="0" borderId="3" xfId="3" applyNumberFormat="1" applyFont="1" applyFill="1" applyBorder="1" applyAlignment="1">
      <alignment vertical="center" wrapText="1"/>
    </xf>
    <xf numFmtId="0" fontId="11" fillId="0" borderId="4" xfId="3" applyNumberFormat="1" applyFont="1" applyFill="1" applyBorder="1" applyAlignment="1">
      <alignment vertical="center" wrapText="1"/>
    </xf>
    <xf numFmtId="0" fontId="26" fillId="0" borderId="0" xfId="5" applyFont="1" applyFill="1" applyAlignment="1">
      <alignment horizontal="right"/>
    </xf>
    <xf numFmtId="0" fontId="25" fillId="0" borderId="0" xfId="5" applyFont="1" applyFill="1" applyAlignment="1"/>
    <xf numFmtId="0" fontId="0" fillId="0" borderId="0" xfId="0" applyFill="1" applyAlignment="1"/>
    <xf numFmtId="49" fontId="11" fillId="0" borderId="1" xfId="0" applyNumberFormat="1" applyFont="1" applyFill="1" applyBorder="1" applyAlignment="1">
      <alignment vertical="top" wrapText="1"/>
    </xf>
    <xf numFmtId="49" fontId="11" fillId="0" borderId="1" xfId="3" applyNumberFormat="1" applyFont="1" applyFill="1" applyBorder="1" applyAlignment="1">
      <alignment horizontal="center" vertical="top" wrapText="1"/>
    </xf>
    <xf numFmtId="1" fontId="11" fillId="0" borderId="1" xfId="3" applyNumberFormat="1" applyFont="1" applyFill="1" applyBorder="1" applyAlignment="1">
      <alignment horizontal="center" vertical="top" wrapText="1"/>
    </xf>
    <xf numFmtId="2" fontId="11" fillId="0" borderId="1" xfId="3" applyNumberFormat="1" applyFont="1" applyFill="1" applyBorder="1" applyAlignment="1">
      <alignment horizontal="center" vertical="top" wrapText="1"/>
    </xf>
    <xf numFmtId="49" fontId="13" fillId="0" borderId="1" xfId="3" applyNumberFormat="1" applyFont="1" applyFill="1" applyBorder="1" applyAlignment="1">
      <alignment vertical="top" wrapText="1"/>
    </xf>
    <xf numFmtId="49" fontId="9" fillId="0" borderId="0" xfId="3" applyNumberFormat="1" applyFont="1" applyFill="1" applyAlignment="1">
      <alignment vertical="top" wrapText="1"/>
    </xf>
    <xf numFmtId="0" fontId="11" fillId="0" borderId="1" xfId="3" applyNumberFormat="1" applyFont="1" applyFill="1" applyBorder="1" applyAlignment="1">
      <alignment vertical="center" wrapText="1"/>
    </xf>
    <xf numFmtId="0" fontId="13" fillId="0" borderId="1" xfId="3" applyNumberFormat="1" applyFont="1" applyFill="1" applyBorder="1" applyAlignment="1">
      <alignment horizontal="center" vertical="center" wrapText="1"/>
    </xf>
    <xf numFmtId="0" fontId="13" fillId="0" borderId="1" xfId="3" applyNumberFormat="1" applyFont="1" applyFill="1" applyBorder="1" applyAlignment="1">
      <alignment vertical="top" wrapText="1"/>
    </xf>
    <xf numFmtId="0" fontId="13" fillId="0" borderId="1" xfId="3" applyNumberFormat="1" applyFont="1" applyFill="1" applyBorder="1" applyAlignment="1">
      <alignment horizontal="center" vertical="top" wrapText="1"/>
    </xf>
    <xf numFmtId="0" fontId="1" fillId="0" borderId="0" xfId="3" applyNumberFormat="1" applyFill="1" applyAlignment="1">
      <alignment wrapText="1"/>
    </xf>
    <xf numFmtId="0" fontId="11" fillId="0" borderId="1" xfId="3" applyNumberFormat="1" applyFont="1" applyFill="1" applyBorder="1" applyAlignment="1">
      <alignment vertical="top" wrapText="1"/>
    </xf>
    <xf numFmtId="49" fontId="11" fillId="0" borderId="1" xfId="3" quotePrefix="1" applyNumberFormat="1" applyFont="1" applyFill="1" applyBorder="1" applyAlignment="1">
      <alignment horizontal="center" vertical="top" wrapText="1"/>
    </xf>
    <xf numFmtId="49" fontId="1" fillId="0" borderId="0" xfId="3" applyNumberFormat="1" applyFont="1" applyFill="1" applyAlignment="1">
      <alignment wrapText="1"/>
    </xf>
    <xf numFmtId="0" fontId="1" fillId="0" borderId="0" xfId="1" applyFill="1" applyAlignment="1">
      <alignment horizontal="center"/>
    </xf>
    <xf numFmtId="0" fontId="2" fillId="0" borderId="0" xfId="1" applyFont="1" applyFill="1" applyBorder="1" applyAlignment="1">
      <alignment vertical="top"/>
    </xf>
    <xf numFmtId="0" fontId="1" fillId="0" borderId="0" xfId="1" applyFill="1"/>
    <xf numFmtId="0" fontId="3" fillId="0" borderId="0" xfId="1" applyFont="1" applyFill="1" applyAlignment="1">
      <alignment vertical="top"/>
    </xf>
    <xf numFmtId="0" fontId="3" fillId="0" borderId="0" xfId="1" applyFont="1" applyFill="1" applyBorder="1" applyAlignment="1">
      <alignment horizontal="center" vertical="top"/>
    </xf>
    <xf numFmtId="0" fontId="1" fillId="0" borderId="0" xfId="1" applyFill="1" applyBorder="1"/>
    <xf numFmtId="0" fontId="6" fillId="0" borderId="0" xfId="1" applyFont="1" applyFill="1" applyBorder="1" applyAlignment="1">
      <alignment horizontal="center" vertical="center" wrapText="1"/>
    </xf>
    <xf numFmtId="0" fontId="1" fillId="0" borderId="0" xfId="1" applyFill="1" applyBorder="1" applyAlignment="1">
      <alignment horizontal="center" vertical="top"/>
    </xf>
    <xf numFmtId="0" fontId="11" fillId="0" borderId="5" xfId="1" applyFont="1" applyFill="1" applyBorder="1" applyAlignment="1">
      <alignment horizontal="center" vertical="center" wrapText="1"/>
    </xf>
    <xf numFmtId="0" fontId="11" fillId="0" borderId="1" xfId="1" applyFont="1" applyFill="1" applyBorder="1" applyAlignment="1">
      <alignment horizontal="center" vertical="center" wrapText="1"/>
    </xf>
    <xf numFmtId="1" fontId="11" fillId="0" borderId="1" xfId="1" applyNumberFormat="1" applyFont="1" applyFill="1" applyBorder="1" applyAlignment="1">
      <alignment horizontal="center" vertical="center" wrapText="1"/>
    </xf>
    <xf numFmtId="0" fontId="16" fillId="0" borderId="0" xfId="1" applyFont="1" applyFill="1" applyBorder="1" applyAlignment="1">
      <alignment vertical="center" wrapText="1"/>
    </xf>
    <xf numFmtId="0" fontId="1" fillId="0" borderId="0" xfId="1" applyFont="1" applyFill="1" applyBorder="1" applyAlignment="1">
      <alignment vertical="center" wrapText="1"/>
    </xf>
    <xf numFmtId="167" fontId="11" fillId="0" borderId="0" xfId="1" applyNumberFormat="1" applyFont="1" applyFill="1" applyBorder="1" applyAlignment="1">
      <alignment horizontal="center" vertical="center"/>
    </xf>
    <xf numFmtId="2" fontId="16" fillId="0" borderId="0" xfId="1" applyNumberFormat="1" applyFont="1" applyFill="1" applyBorder="1" applyAlignment="1">
      <alignment horizontal="center" vertical="center" wrapText="1"/>
    </xf>
    <xf numFmtId="0" fontId="11" fillId="0" borderId="0" xfId="1" applyFont="1" applyFill="1" applyBorder="1" applyAlignment="1">
      <alignment horizontal="center" vertical="center"/>
    </xf>
    <xf numFmtId="0" fontId="3" fillId="0" borderId="0" xfId="0" applyFont="1" applyFill="1" applyBorder="1" applyAlignment="1">
      <alignment vertical="top"/>
    </xf>
    <xf numFmtId="0" fontId="3" fillId="0" borderId="0" xfId="0" applyFont="1" applyFill="1" applyBorder="1" applyAlignment="1">
      <alignment horizontal="center" vertical="top"/>
    </xf>
    <xf numFmtId="0" fontId="6" fillId="0" borderId="0" xfId="0" applyFont="1" applyFill="1" applyAlignment="1">
      <alignment horizontal="center" vertical="center" wrapText="1"/>
    </xf>
    <xf numFmtId="0" fontId="6" fillId="0" borderId="0" xfId="0" applyFont="1" applyFill="1" applyBorder="1" applyAlignment="1">
      <alignment horizontal="center" vertical="top"/>
    </xf>
    <xf numFmtId="0" fontId="6" fillId="0" borderId="0" xfId="0" applyFont="1" applyFill="1" applyBorder="1" applyAlignment="1">
      <alignment vertical="top"/>
    </xf>
    <xf numFmtId="0" fontId="0" fillId="0" borderId="0" xfId="0" applyFill="1" applyBorder="1" applyAlignment="1">
      <alignment horizontal="center" vertical="top"/>
    </xf>
    <xf numFmtId="0" fontId="11" fillId="0" borderId="0" xfId="0" applyFont="1" applyFill="1" applyBorder="1" applyAlignment="1">
      <alignment horizontal="center" vertical="center"/>
    </xf>
    <xf numFmtId="0" fontId="2" fillId="0" borderId="0" xfId="1" applyFont="1" applyFill="1" applyBorder="1" applyAlignment="1"/>
    <xf numFmtId="0" fontId="3" fillId="0" borderId="0" xfId="1" applyFont="1" applyFill="1" applyBorder="1" applyAlignment="1"/>
    <xf numFmtId="0" fontId="3" fillId="0" borderId="0" xfId="1" applyFont="1" applyFill="1" applyBorder="1" applyAlignment="1">
      <alignment horizontal="center"/>
    </xf>
    <xf numFmtId="0" fontId="6" fillId="0" borderId="0" xfId="1" applyFont="1" applyFill="1" applyBorder="1" applyAlignment="1">
      <alignment vertical="center" wrapText="1"/>
    </xf>
    <xf numFmtId="0" fontId="4" fillId="0" borderId="0" xfId="1" applyFont="1" applyFill="1" applyBorder="1" applyAlignment="1">
      <alignment vertical="center" wrapText="1"/>
    </xf>
    <xf numFmtId="0" fontId="13" fillId="0" borderId="0" xfId="1" applyFont="1" applyFill="1" applyBorder="1" applyAlignment="1">
      <alignment horizontal="center" vertical="center" wrapText="1"/>
    </xf>
    <xf numFmtId="0" fontId="23" fillId="0" borderId="0" xfId="1" applyFont="1" applyFill="1" applyBorder="1" applyAlignment="1">
      <alignment horizontal="center" vertical="center" wrapText="1"/>
    </xf>
    <xf numFmtId="0" fontId="6" fillId="0" borderId="0" xfId="1" applyFont="1" applyFill="1" applyAlignment="1">
      <alignment horizontal="center"/>
    </xf>
    <xf numFmtId="0" fontId="23" fillId="0" borderId="0" xfId="1" applyFont="1" applyFill="1" applyBorder="1" applyAlignment="1">
      <alignment horizontal="center" vertical="center"/>
    </xf>
    <xf numFmtId="0" fontId="13" fillId="0" borderId="0" xfId="1" applyFont="1" applyFill="1" applyBorder="1" applyAlignment="1">
      <alignment horizontal="center"/>
    </xf>
    <xf numFmtId="0" fontId="27" fillId="0" borderId="0" xfId="1" applyFont="1" applyFill="1" applyBorder="1" applyAlignment="1">
      <alignment horizontal="center" vertical="center" wrapText="1"/>
    </xf>
    <xf numFmtId="2" fontId="13" fillId="0" borderId="11" xfId="1" applyNumberFormat="1" applyFont="1" applyFill="1" applyBorder="1" applyAlignment="1">
      <alignment wrapText="1"/>
    </xf>
    <xf numFmtId="0" fontId="13" fillId="0" borderId="1" xfId="1" applyFont="1" applyFill="1" applyBorder="1" applyAlignment="1">
      <alignment horizontal="center" vertical="center"/>
    </xf>
    <xf numFmtId="0" fontId="13" fillId="0" borderId="1" xfId="1" applyFont="1" applyFill="1" applyBorder="1" applyAlignment="1">
      <alignment horizontal="center"/>
    </xf>
    <xf numFmtId="0" fontId="11" fillId="0" borderId="1" xfId="1" applyFont="1" applyFill="1" applyBorder="1" applyAlignment="1">
      <alignment horizontal="center" vertical="top" wrapText="1"/>
    </xf>
    <xf numFmtId="0" fontId="11" fillId="0" borderId="1" xfId="1" applyFont="1" applyFill="1" applyBorder="1" applyAlignment="1">
      <alignment horizontal="left" vertical="center" wrapText="1"/>
    </xf>
    <xf numFmtId="0" fontId="11" fillId="0" borderId="1" xfId="1" applyNumberFormat="1" applyFont="1" applyFill="1" applyBorder="1" applyAlignment="1">
      <alignment horizontal="center" vertical="center" wrapText="1"/>
    </xf>
    <xf numFmtId="49" fontId="11" fillId="0" borderId="1" xfId="1" applyNumberFormat="1" applyFont="1" applyFill="1" applyBorder="1" applyAlignment="1">
      <alignment vertical="top" wrapText="1"/>
    </xf>
    <xf numFmtId="0" fontId="11" fillId="0" borderId="1" xfId="1" applyNumberFormat="1" applyFont="1" applyFill="1" applyBorder="1" applyAlignment="1">
      <alignment horizontal="center" vertical="top" wrapText="1"/>
    </xf>
    <xf numFmtId="0" fontId="11" fillId="0" borderId="0" xfId="1" applyFont="1" applyFill="1" applyAlignment="1">
      <alignment vertical="center"/>
    </xf>
    <xf numFmtId="0" fontId="11" fillId="0" borderId="5" xfId="1" applyNumberFormat="1" applyFont="1" applyFill="1" applyBorder="1" applyAlignment="1">
      <alignment horizontal="center" vertical="center" wrapText="1"/>
    </xf>
    <xf numFmtId="0" fontId="11" fillId="0" borderId="0" xfId="1" applyFont="1" applyFill="1" applyBorder="1" applyAlignment="1">
      <alignment vertical="center"/>
    </xf>
    <xf numFmtId="0" fontId="11" fillId="0" borderId="1" xfId="1" applyFont="1" applyFill="1" applyBorder="1" applyAlignment="1">
      <alignment horizontal="left" vertical="top" wrapText="1"/>
    </xf>
    <xf numFmtId="0" fontId="1" fillId="0" borderId="0" xfId="1" applyFill="1" applyBorder="1" applyAlignment="1"/>
    <xf numFmtId="0" fontId="1" fillId="0" borderId="0" xfId="1" applyFill="1" applyBorder="1" applyAlignment="1">
      <alignment vertical="center" wrapText="1"/>
    </xf>
    <xf numFmtId="0" fontId="9" fillId="0" borderId="0" xfId="1" applyFont="1" applyFill="1" applyBorder="1" applyAlignment="1">
      <alignment vertical="center"/>
    </xf>
    <xf numFmtId="0" fontId="11" fillId="0" borderId="5" xfId="1" applyNumberFormat="1" applyFont="1" applyFill="1" applyBorder="1" applyAlignment="1">
      <alignment horizontal="center" vertical="top" wrapText="1"/>
    </xf>
    <xf numFmtId="0" fontId="11" fillId="0" borderId="1" xfId="1" applyFont="1" applyFill="1" applyBorder="1" applyAlignment="1">
      <alignment vertical="center" wrapText="1"/>
    </xf>
    <xf numFmtId="0" fontId="11" fillId="0" borderId="7" xfId="1" applyNumberFormat="1" applyFont="1" applyFill="1" applyBorder="1" applyAlignment="1">
      <alignment horizontal="center" vertical="center"/>
    </xf>
    <xf numFmtId="0" fontId="11" fillId="0" borderId="1" xfId="1" applyFont="1" applyFill="1" applyBorder="1" applyAlignment="1">
      <alignment horizontal="center" vertical="center"/>
    </xf>
    <xf numFmtId="0" fontId="11" fillId="0" borderId="1" xfId="1" applyFont="1" applyFill="1" applyBorder="1" applyAlignment="1">
      <alignment vertical="top" wrapText="1"/>
    </xf>
    <xf numFmtId="0" fontId="1" fillId="0" borderId="0" xfId="1" applyFill="1" applyBorder="1" applyAlignment="1">
      <alignment horizontal="center" vertical="center" wrapText="1"/>
    </xf>
    <xf numFmtId="0" fontId="11" fillId="0" borderId="5" xfId="1" applyNumberFormat="1" applyFont="1" applyFill="1" applyBorder="1" applyAlignment="1">
      <alignment vertical="top" wrapText="1"/>
    </xf>
    <xf numFmtId="2" fontId="11" fillId="0" borderId="1" xfId="1" applyNumberFormat="1" applyFont="1" applyFill="1" applyBorder="1" applyAlignment="1">
      <alignment horizontal="center" vertical="top" wrapText="1"/>
    </xf>
    <xf numFmtId="2" fontId="11" fillId="0" borderId="0" xfId="6" applyNumberFormat="1" applyFont="1" applyFill="1" applyBorder="1" applyAlignment="1">
      <alignment horizontal="center" vertical="center"/>
    </xf>
    <xf numFmtId="0" fontId="13" fillId="0" borderId="1" xfId="1" applyFont="1" applyFill="1" applyBorder="1" applyAlignment="1">
      <alignment horizontal="center" vertical="top" wrapText="1"/>
    </xf>
    <xf numFmtId="0" fontId="13" fillId="0" borderId="1" xfId="1" applyNumberFormat="1" applyFont="1" applyFill="1" applyBorder="1" applyAlignment="1">
      <alignment vertical="center" wrapText="1"/>
    </xf>
    <xf numFmtId="0" fontId="13" fillId="0" borderId="1" xfId="1" applyNumberFormat="1" applyFont="1" applyFill="1" applyBorder="1" applyAlignment="1">
      <alignment horizontal="left" vertical="top" wrapText="1"/>
    </xf>
    <xf numFmtId="0" fontId="13" fillId="0" borderId="1" xfId="1" applyFont="1" applyFill="1" applyBorder="1" applyAlignment="1">
      <alignment vertical="top" wrapText="1"/>
    </xf>
    <xf numFmtId="2" fontId="13" fillId="0" borderId="1" xfId="1" applyNumberFormat="1" applyFont="1" applyFill="1" applyBorder="1" applyAlignment="1">
      <alignment horizontal="center" vertical="top" wrapText="1"/>
    </xf>
    <xf numFmtId="0" fontId="11" fillId="0" borderId="0" xfId="1" applyFont="1" applyFill="1" applyBorder="1"/>
    <xf numFmtId="0" fontId="13" fillId="0" borderId="3" xfId="1" applyFont="1" applyFill="1" applyBorder="1" applyAlignment="1">
      <alignment vertical="top" wrapText="1"/>
    </xf>
    <xf numFmtId="0" fontId="13" fillId="0" borderId="3" xfId="1" applyFont="1" applyFill="1" applyBorder="1" applyAlignment="1">
      <alignment horizontal="center" vertical="top" wrapText="1"/>
    </xf>
    <xf numFmtId="49" fontId="11" fillId="0" borderId="1" xfId="1" applyNumberFormat="1" applyFont="1" applyFill="1" applyBorder="1" applyAlignment="1">
      <alignment vertical="center" wrapText="1"/>
    </xf>
    <xf numFmtId="0" fontId="11" fillId="0" borderId="1" xfId="1" applyFont="1" applyFill="1" applyBorder="1" applyAlignment="1"/>
    <xf numFmtId="0" fontId="11" fillId="0" borderId="3" xfId="1" applyFont="1" applyFill="1" applyBorder="1" applyAlignment="1"/>
    <xf numFmtId="0" fontId="11" fillId="0" borderId="3" xfId="1" applyFont="1" applyFill="1" applyBorder="1" applyAlignment="1">
      <alignment horizontal="center"/>
    </xf>
    <xf numFmtId="2" fontId="11" fillId="0" borderId="1" xfId="1" applyNumberFormat="1" applyFont="1" applyFill="1" applyBorder="1" applyAlignment="1">
      <alignment horizontal="center" vertical="center"/>
    </xf>
    <xf numFmtId="10" fontId="11" fillId="0" borderId="1" xfId="1" applyNumberFormat="1" applyFont="1" applyFill="1" applyBorder="1" applyAlignment="1">
      <alignment horizontal="right" vertical="center" wrapText="1"/>
    </xf>
    <xf numFmtId="2" fontId="11" fillId="0" borderId="1" xfId="6" applyNumberFormat="1" applyFont="1" applyFill="1" applyBorder="1" applyAlignment="1">
      <alignment horizontal="center" vertical="center"/>
    </xf>
    <xf numFmtId="0" fontId="11" fillId="0" borderId="1" xfId="1" applyFont="1" applyFill="1" applyBorder="1" applyAlignment="1">
      <alignment horizontal="left" wrapText="1"/>
    </xf>
    <xf numFmtId="0" fontId="11" fillId="0" borderId="1" xfId="1" applyFont="1" applyFill="1" applyBorder="1" applyAlignment="1">
      <alignment horizontal="center" wrapText="1"/>
    </xf>
    <xf numFmtId="2" fontId="11" fillId="0" borderId="1" xfId="1" applyNumberFormat="1" applyFont="1" applyFill="1" applyBorder="1" applyAlignment="1">
      <alignment horizontal="center"/>
    </xf>
    <xf numFmtId="0" fontId="11" fillId="0" borderId="1" xfId="3" applyFont="1" applyFill="1" applyBorder="1" applyAlignment="1">
      <alignment horizontal="center" vertical="center" wrapText="1"/>
    </xf>
    <xf numFmtId="2" fontId="11" fillId="0" borderId="0" xfId="1" applyNumberFormat="1" applyFont="1" applyFill="1" applyBorder="1" applyAlignment="1">
      <alignment horizontal="center" vertical="center" wrapText="1"/>
    </xf>
    <xf numFmtId="0" fontId="1" fillId="0" borderId="0" xfId="1" applyFont="1" applyFill="1" applyBorder="1" applyAlignment="1"/>
    <xf numFmtId="49" fontId="13" fillId="0" borderId="1" xfId="1" applyNumberFormat="1" applyFont="1" applyFill="1" applyBorder="1" applyAlignment="1">
      <alignment vertical="center" wrapText="1"/>
    </xf>
    <xf numFmtId="2" fontId="13" fillId="0" borderId="1" xfId="1" applyNumberFormat="1" applyFont="1" applyFill="1" applyBorder="1" applyAlignment="1">
      <alignment horizontal="center" vertical="center"/>
    </xf>
    <xf numFmtId="0" fontId="11" fillId="0" borderId="0" xfId="1" applyFont="1" applyFill="1" applyBorder="1" applyAlignment="1">
      <alignment vertical="center" wrapText="1"/>
    </xf>
    <xf numFmtId="0" fontId="27" fillId="0" borderId="0" xfId="1" applyFont="1" applyFill="1" applyBorder="1" applyAlignment="1">
      <alignment vertical="center" wrapText="1"/>
    </xf>
    <xf numFmtId="9" fontId="11" fillId="0" borderId="1" xfId="1" applyNumberFormat="1" applyFont="1" applyFill="1" applyBorder="1" applyAlignment="1">
      <alignment horizontal="center" vertical="center" wrapText="1"/>
    </xf>
    <xf numFmtId="0" fontId="11" fillId="0" borderId="0" xfId="1" applyFont="1" applyFill="1"/>
    <xf numFmtId="0" fontId="31" fillId="0" borderId="0" xfId="1" applyFont="1" applyFill="1"/>
    <xf numFmtId="2" fontId="1" fillId="0" borderId="0" xfId="1" applyNumberFormat="1" applyFill="1"/>
    <xf numFmtId="0" fontId="13" fillId="0" borderId="0" xfId="1" applyFont="1" applyFill="1" applyBorder="1" applyAlignment="1"/>
    <xf numFmtId="0" fontId="9" fillId="0" borderId="0" xfId="1" applyFont="1" applyFill="1"/>
    <xf numFmtId="0" fontId="6" fillId="0" borderId="0" xfId="1" applyFont="1" applyFill="1" applyBorder="1" applyAlignment="1"/>
    <xf numFmtId="0" fontId="6" fillId="0" borderId="0" xfId="1" applyFont="1" applyFill="1" applyBorder="1" applyAlignment="1">
      <alignment horizontal="center"/>
    </xf>
    <xf numFmtId="0" fontId="8" fillId="0" borderId="0" xfId="1" applyFont="1" applyFill="1" applyBorder="1" applyAlignment="1">
      <alignment horizontal="center" vertical="top" wrapText="1"/>
    </xf>
    <xf numFmtId="0" fontId="8" fillId="0" borderId="0" xfId="1" applyFont="1" applyFill="1" applyBorder="1" applyAlignment="1">
      <alignment horizontal="center" vertical="center" wrapText="1"/>
    </xf>
    <xf numFmtId="0" fontId="8" fillId="0" borderId="0" xfId="1" quotePrefix="1" applyFont="1" applyFill="1" applyBorder="1" applyAlignment="1">
      <alignment horizontal="center" vertical="center" wrapText="1"/>
    </xf>
    <xf numFmtId="0" fontId="8" fillId="0" borderId="0" xfId="1" applyFont="1" applyFill="1" applyBorder="1" applyAlignment="1">
      <alignment vertical="center" wrapText="1"/>
    </xf>
    <xf numFmtId="0" fontId="8" fillId="0" borderId="0" xfId="1" applyFont="1" applyFill="1" applyBorder="1" applyAlignment="1">
      <alignment horizontal="center"/>
    </xf>
    <xf numFmtId="0" fontId="6" fillId="0" borderId="0" xfId="1" applyFont="1" applyFill="1" applyBorder="1" applyAlignment="1">
      <alignment horizontal="center" vertical="center"/>
    </xf>
    <xf numFmtId="0" fontId="8" fillId="0" borderId="0" xfId="1" applyFont="1" applyFill="1" applyBorder="1"/>
    <xf numFmtId="0" fontId="2" fillId="0" borderId="0" xfId="1" applyFont="1" applyFill="1" applyBorder="1" applyAlignment="1">
      <alignment horizontal="left"/>
    </xf>
    <xf numFmtId="0" fontId="23" fillId="4" borderId="0" xfId="1" applyFont="1" applyFill="1" applyBorder="1" applyAlignment="1">
      <alignment horizontal="center"/>
    </xf>
    <xf numFmtId="2" fontId="13" fillId="0" borderId="0" xfId="3" applyNumberFormat="1" applyFont="1" applyFill="1" applyBorder="1" applyAlignment="1">
      <alignment vertical="center" wrapText="1"/>
    </xf>
    <xf numFmtId="2" fontId="13" fillId="0" borderId="0" xfId="1" applyNumberFormat="1" applyFont="1" applyFill="1" applyBorder="1" applyAlignment="1">
      <alignment vertical="center" wrapText="1"/>
    </xf>
    <xf numFmtId="0" fontId="1" fillId="0" borderId="0" xfId="1" applyFill="1" applyAlignment="1">
      <alignment vertical="center" wrapText="1"/>
    </xf>
    <xf numFmtId="0" fontId="1" fillId="0" borderId="0" xfId="1" applyFill="1" applyAlignment="1"/>
    <xf numFmtId="2" fontId="11" fillId="0" borderId="0" xfId="7" applyNumberFormat="1" applyFont="1" applyFill="1" applyBorder="1" applyAlignment="1">
      <alignment horizontal="center" vertical="center"/>
    </xf>
    <xf numFmtId="2" fontId="13" fillId="4" borderId="1" xfId="1" applyNumberFormat="1" applyFont="1" applyFill="1" applyBorder="1" applyAlignment="1">
      <alignment horizontal="center" vertical="center"/>
    </xf>
    <xf numFmtId="0" fontId="1" fillId="0" borderId="0" xfId="1" applyFill="1" applyAlignment="1">
      <alignment horizontal="left"/>
    </xf>
    <xf numFmtId="0" fontId="3" fillId="0" borderId="0" xfId="1" applyFont="1" applyFill="1" applyAlignment="1"/>
    <xf numFmtId="0" fontId="1" fillId="0" borderId="0" xfId="1" applyNumberFormat="1" applyFill="1"/>
    <xf numFmtId="0" fontId="6" fillId="0" borderId="0" xfId="1" applyFont="1" applyFill="1" applyAlignment="1">
      <alignment vertical="center" wrapText="1"/>
    </xf>
    <xf numFmtId="49" fontId="11" fillId="4" borderId="1" xfId="1" applyNumberFormat="1" applyFont="1" applyFill="1" applyBorder="1" applyAlignment="1">
      <alignment vertical="center" wrapText="1"/>
    </xf>
    <xf numFmtId="0" fontId="11" fillId="4" borderId="1" xfId="1" applyNumberFormat="1" applyFont="1" applyFill="1" applyBorder="1" applyAlignment="1">
      <alignment horizontal="center" vertical="center" wrapText="1"/>
    </xf>
    <xf numFmtId="49" fontId="11" fillId="4" borderId="1" xfId="1" applyNumberFormat="1" applyFont="1" applyFill="1" applyBorder="1" applyAlignment="1">
      <alignment horizontal="center" vertical="center" wrapText="1"/>
    </xf>
    <xf numFmtId="0" fontId="11" fillId="4" borderId="7" xfId="1" applyFont="1" applyFill="1" applyBorder="1" applyAlignment="1">
      <alignment horizontal="center" vertical="center" wrapText="1"/>
    </xf>
    <xf numFmtId="2" fontId="11" fillId="4" borderId="7" xfId="1" applyNumberFormat="1" applyFont="1" applyFill="1" applyBorder="1" applyAlignment="1">
      <alignment horizontal="center" vertical="center" wrapText="1"/>
    </xf>
    <xf numFmtId="0" fontId="11" fillId="4" borderId="1" xfId="1" applyFont="1" applyFill="1" applyBorder="1" applyAlignment="1">
      <alignment horizontal="center" vertical="center" wrapText="1"/>
    </xf>
    <xf numFmtId="0" fontId="11" fillId="4" borderId="5" xfId="1" applyNumberFormat="1" applyFont="1" applyFill="1" applyBorder="1" applyAlignment="1">
      <alignment horizontal="center" vertical="center" wrapText="1"/>
    </xf>
    <xf numFmtId="2" fontId="11" fillId="4" borderId="1" xfId="1" applyNumberFormat="1" applyFont="1" applyFill="1" applyBorder="1" applyAlignment="1">
      <alignment horizontal="center" vertical="center" wrapText="1"/>
    </xf>
    <xf numFmtId="0" fontId="11" fillId="4" borderId="7" xfId="1" applyFont="1" applyFill="1" applyBorder="1" applyAlignment="1">
      <alignment vertical="center" wrapText="1"/>
    </xf>
    <xf numFmtId="0" fontId="11" fillId="4" borderId="1" xfId="1" applyFont="1" applyFill="1" applyBorder="1" applyAlignment="1">
      <alignment horizontal="left" vertical="center" wrapText="1"/>
    </xf>
    <xf numFmtId="0" fontId="11" fillId="4" borderId="1" xfId="1" applyFont="1" applyFill="1" applyBorder="1" applyAlignment="1">
      <alignment vertical="center" wrapText="1"/>
    </xf>
    <xf numFmtId="0" fontId="11" fillId="4" borderId="2" xfId="1" applyFont="1" applyFill="1" applyBorder="1" applyAlignment="1">
      <alignment horizontal="center" vertical="center" wrapText="1"/>
    </xf>
    <xf numFmtId="1" fontId="11" fillId="4" borderId="1" xfId="1" applyNumberFormat="1" applyFont="1" applyFill="1" applyBorder="1" applyAlignment="1">
      <alignment horizontal="center" vertical="center" wrapText="1"/>
    </xf>
    <xf numFmtId="165" fontId="11" fillId="4" borderId="1" xfId="1" applyNumberFormat="1" applyFont="1" applyFill="1" applyBorder="1" applyAlignment="1">
      <alignment horizontal="center" vertical="center" wrapText="1"/>
    </xf>
    <xf numFmtId="0" fontId="11" fillId="4" borderId="5" xfId="1" applyFont="1" applyFill="1" applyBorder="1" applyAlignment="1">
      <alignment horizontal="center" vertical="center" wrapText="1"/>
    </xf>
    <xf numFmtId="0" fontId="11" fillId="4" borderId="5" xfId="1" applyFont="1" applyFill="1" applyBorder="1" applyAlignment="1">
      <alignment vertical="top" wrapText="1"/>
    </xf>
    <xf numFmtId="1" fontId="11" fillId="4" borderId="5" xfId="1" applyNumberFormat="1" applyFont="1" applyFill="1" applyBorder="1" applyAlignment="1">
      <alignment horizontal="center" vertical="center" wrapText="1"/>
    </xf>
    <xf numFmtId="2" fontId="11" fillId="4" borderId="5" xfId="1" applyNumberFormat="1" applyFont="1" applyFill="1" applyBorder="1" applyAlignment="1">
      <alignment horizontal="center" vertical="center" wrapText="1"/>
    </xf>
    <xf numFmtId="0" fontId="11" fillId="4" borderId="1" xfId="1" applyFont="1" applyFill="1" applyBorder="1" applyAlignment="1">
      <alignment vertical="top" wrapText="1"/>
    </xf>
    <xf numFmtId="0" fontId="11" fillId="4" borderId="1" xfId="1" applyNumberFormat="1" applyFont="1" applyFill="1" applyBorder="1" applyAlignment="1">
      <alignment horizontal="center" vertical="top"/>
    </xf>
    <xf numFmtId="0" fontId="11" fillId="4" borderId="1" xfId="1" applyFont="1" applyFill="1" applyBorder="1" applyAlignment="1">
      <alignment horizontal="center" vertical="top"/>
    </xf>
    <xf numFmtId="2" fontId="11" fillId="4" borderId="5" xfId="1" applyNumberFormat="1" applyFont="1" applyFill="1" applyBorder="1" applyAlignment="1">
      <alignment horizontal="center" vertical="top" wrapText="1"/>
    </xf>
    <xf numFmtId="0" fontId="11" fillId="4" borderId="1" xfId="1" applyFont="1" applyFill="1" applyBorder="1" applyAlignment="1">
      <alignment horizontal="center" vertical="center"/>
    </xf>
    <xf numFmtId="2" fontId="11" fillId="4" borderId="1" xfId="1" applyNumberFormat="1" applyFont="1" applyFill="1" applyBorder="1" applyAlignment="1">
      <alignment horizontal="center" vertical="top" wrapText="1"/>
    </xf>
    <xf numFmtId="2" fontId="11" fillId="4" borderId="1" xfId="1" applyNumberFormat="1" applyFont="1" applyFill="1" applyBorder="1" applyAlignment="1">
      <alignment horizontal="center" vertical="top"/>
    </xf>
    <xf numFmtId="0" fontId="11" fillId="4" borderId="1" xfId="3" applyFont="1" applyFill="1" applyBorder="1" applyAlignment="1">
      <alignment vertical="top" wrapText="1"/>
    </xf>
    <xf numFmtId="0" fontId="11" fillId="4" borderId="1" xfId="1" applyNumberFormat="1" applyFont="1" applyFill="1" applyBorder="1" applyAlignment="1">
      <alignment horizontal="center" vertical="center"/>
    </xf>
    <xf numFmtId="2" fontId="11" fillId="4" borderId="1" xfId="1" applyNumberFormat="1" applyFont="1" applyFill="1" applyBorder="1" applyAlignment="1">
      <alignment horizontal="center" vertical="center"/>
    </xf>
    <xf numFmtId="0" fontId="11" fillId="4" borderId="1" xfId="1" applyNumberFormat="1" applyFont="1" applyFill="1" applyBorder="1" applyAlignment="1">
      <alignment horizontal="center" vertical="top" wrapText="1"/>
    </xf>
    <xf numFmtId="0" fontId="11" fillId="4" borderId="1" xfId="1" applyFont="1" applyFill="1" applyBorder="1" applyAlignment="1">
      <alignment vertical="center"/>
    </xf>
    <xf numFmtId="0" fontId="13" fillId="4" borderId="5" xfId="1" applyFont="1" applyFill="1" applyBorder="1" applyAlignment="1">
      <alignment horizontal="center" vertical="center" wrapText="1"/>
    </xf>
    <xf numFmtId="0" fontId="13" fillId="4" borderId="1" xfId="1" applyNumberFormat="1" applyFont="1" applyFill="1" applyBorder="1" applyAlignment="1">
      <alignment vertical="center" wrapText="1"/>
    </xf>
    <xf numFmtId="0" fontId="13" fillId="4" borderId="5" xfId="1" applyNumberFormat="1" applyFont="1" applyFill="1" applyBorder="1" applyAlignment="1">
      <alignment vertical="center" wrapText="1"/>
    </xf>
    <xf numFmtId="0" fontId="13" fillId="4" borderId="5" xfId="1" applyFont="1" applyFill="1" applyBorder="1" applyAlignment="1">
      <alignment vertical="center" wrapText="1"/>
    </xf>
    <xf numFmtId="2" fontId="13" fillId="4" borderId="5" xfId="1" applyNumberFormat="1" applyFont="1" applyFill="1" applyBorder="1" applyAlignment="1">
      <alignment horizontal="center" vertical="center" wrapText="1"/>
    </xf>
    <xf numFmtId="0" fontId="13" fillId="4" borderId="1" xfId="1" applyFont="1" applyFill="1" applyBorder="1" applyAlignment="1">
      <alignment vertical="center" wrapText="1"/>
    </xf>
    <xf numFmtId="0" fontId="13" fillId="4" borderId="1"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1" fillId="4" borderId="3" xfId="1" applyNumberFormat="1" applyFont="1" applyFill="1" applyBorder="1" applyAlignment="1">
      <alignment horizontal="center" vertical="center" wrapText="1"/>
    </xf>
    <xf numFmtId="0" fontId="11" fillId="4" borderId="5" xfId="1" applyFont="1" applyFill="1" applyBorder="1" applyAlignment="1">
      <alignment horizontal="left" vertical="center" wrapText="1"/>
    </xf>
    <xf numFmtId="0" fontId="11" fillId="4" borderId="1" xfId="1" applyNumberFormat="1" applyFont="1" applyFill="1" applyBorder="1" applyAlignment="1">
      <alignment vertical="center" wrapText="1"/>
    </xf>
    <xf numFmtId="0" fontId="11" fillId="4" borderId="5" xfId="1" applyNumberFormat="1" applyFont="1" applyFill="1" applyBorder="1" applyAlignment="1">
      <alignment vertical="center" wrapText="1"/>
    </xf>
    <xf numFmtId="0" fontId="11" fillId="4" borderId="5" xfId="1" applyFont="1" applyFill="1" applyBorder="1" applyAlignment="1">
      <alignment vertical="center" wrapText="1"/>
    </xf>
    <xf numFmtId="2" fontId="11" fillId="4" borderId="5" xfId="1" applyNumberFormat="1" applyFont="1" applyFill="1" applyBorder="1" applyAlignment="1">
      <alignment horizontal="center" vertical="center"/>
    </xf>
    <xf numFmtId="0" fontId="13" fillId="4" borderId="5" xfId="1" applyFont="1" applyFill="1" applyBorder="1" applyAlignment="1">
      <alignment horizontal="center" vertical="top" wrapText="1"/>
    </xf>
    <xf numFmtId="49" fontId="13" fillId="4" borderId="1" xfId="1" applyNumberFormat="1" applyFont="1" applyFill="1" applyBorder="1" applyAlignment="1">
      <alignment vertical="center" wrapText="1"/>
    </xf>
    <xf numFmtId="2" fontId="13" fillId="4" borderId="1" xfId="1" applyNumberFormat="1" applyFont="1" applyFill="1" applyBorder="1" applyAlignment="1">
      <alignment horizontal="center" vertical="center" wrapText="1"/>
    </xf>
    <xf numFmtId="0" fontId="23" fillId="4" borderId="0" xfId="1" applyFont="1" applyFill="1" applyBorder="1" applyAlignment="1">
      <alignment horizontal="center" vertical="center"/>
    </xf>
    <xf numFmtId="0" fontId="19" fillId="0" borderId="0" xfId="6" applyFill="1" applyBorder="1"/>
    <xf numFmtId="0" fontId="2" fillId="0" borderId="0" xfId="6" applyFont="1" applyFill="1" applyBorder="1" applyAlignment="1"/>
    <xf numFmtId="0" fontId="3" fillId="0" borderId="0" xfId="6" applyFont="1" applyFill="1" applyBorder="1" applyAlignment="1"/>
    <xf numFmtId="0" fontId="19" fillId="0" borderId="0" xfId="6" applyFill="1"/>
    <xf numFmtId="0" fontId="3" fillId="0" borderId="0" xfId="6" applyFont="1" applyFill="1" applyBorder="1" applyAlignment="1">
      <alignment horizontal="center"/>
    </xf>
    <xf numFmtId="0" fontId="6" fillId="0" borderId="0" xfId="6" applyFont="1" applyFill="1" applyBorder="1" applyAlignment="1">
      <alignment vertical="center" wrapText="1"/>
    </xf>
    <xf numFmtId="0" fontId="6" fillId="0" borderId="0" xfId="6" applyFont="1" applyFill="1" applyBorder="1" applyAlignment="1">
      <alignment horizontal="center" vertical="center" wrapText="1"/>
    </xf>
    <xf numFmtId="0" fontId="6" fillId="0" borderId="0" xfId="6" applyFont="1" applyFill="1" applyAlignment="1">
      <alignment horizontal="center"/>
    </xf>
    <xf numFmtId="0" fontId="23" fillId="0" borderId="0" xfId="6" applyFont="1" applyFill="1" applyBorder="1" applyAlignment="1">
      <alignment horizontal="center"/>
    </xf>
    <xf numFmtId="0" fontId="13" fillId="0" borderId="0" xfId="6" applyFont="1" applyFill="1" applyBorder="1" applyAlignment="1">
      <alignment horizontal="center"/>
    </xf>
    <xf numFmtId="2" fontId="13" fillId="0" borderId="11" xfId="6" applyNumberFormat="1" applyFont="1" applyFill="1" applyBorder="1" applyAlignment="1">
      <alignment wrapText="1"/>
    </xf>
    <xf numFmtId="0" fontId="13" fillId="0" borderId="1" xfId="6" applyFont="1" applyFill="1" applyBorder="1" applyAlignment="1">
      <alignment horizontal="center" vertical="center" wrapText="1"/>
    </xf>
    <xf numFmtId="0" fontId="13" fillId="0" borderId="1" xfId="6" applyFont="1" applyFill="1" applyBorder="1" applyAlignment="1">
      <alignment horizontal="center" vertical="center"/>
    </xf>
    <xf numFmtId="0" fontId="13" fillId="0" borderId="1" xfId="6" applyFont="1" applyFill="1" applyBorder="1" applyAlignment="1">
      <alignment horizontal="center"/>
    </xf>
    <xf numFmtId="0" fontId="11" fillId="0" borderId="1" xfId="6" applyFont="1" applyFill="1" applyBorder="1" applyAlignment="1">
      <alignment horizontal="center" vertical="center" wrapText="1"/>
    </xf>
    <xf numFmtId="49" fontId="11" fillId="0" borderId="1" xfId="6" applyNumberFormat="1" applyFont="1" applyFill="1" applyBorder="1" applyAlignment="1">
      <alignment vertical="top" wrapText="1"/>
    </xf>
    <xf numFmtId="0" fontId="11" fillId="0" borderId="1" xfId="6" applyNumberFormat="1" applyFont="1" applyFill="1" applyBorder="1" applyAlignment="1">
      <alignment horizontal="center" vertical="center" wrapText="1"/>
    </xf>
    <xf numFmtId="2" fontId="11" fillId="0" borderId="1" xfId="6" applyNumberFormat="1" applyFont="1" applyFill="1" applyBorder="1" applyAlignment="1">
      <alignment horizontal="center" vertical="center" wrapText="1"/>
    </xf>
    <xf numFmtId="0" fontId="11" fillId="0" borderId="1" xfId="6" applyFont="1" applyFill="1" applyBorder="1" applyAlignment="1">
      <alignment horizontal="left" vertical="top" wrapText="1"/>
    </xf>
    <xf numFmtId="0" fontId="33" fillId="0" borderId="0" xfId="6" applyFont="1" applyFill="1" applyAlignment="1">
      <alignment vertical="center"/>
    </xf>
    <xf numFmtId="0" fontId="34" fillId="0" borderId="0" xfId="6" applyFont="1" applyFill="1" applyAlignment="1">
      <alignment horizontal="center" vertical="center"/>
    </xf>
    <xf numFmtId="0" fontId="11" fillId="0" borderId="1" xfId="6" applyFont="1" applyFill="1" applyBorder="1" applyAlignment="1">
      <alignment horizontal="left" vertical="center" wrapText="1"/>
    </xf>
    <xf numFmtId="0" fontId="11" fillId="0" borderId="5" xfId="6" applyNumberFormat="1" applyFont="1" applyFill="1" applyBorder="1" applyAlignment="1">
      <alignment horizontal="center" vertical="center" wrapText="1"/>
    </xf>
    <xf numFmtId="0" fontId="19" fillId="0" borderId="0" xfId="6" applyFill="1" applyAlignment="1">
      <alignment horizontal="center"/>
    </xf>
    <xf numFmtId="0" fontId="11" fillId="0" borderId="5" xfId="6" applyFont="1" applyFill="1" applyBorder="1" applyAlignment="1">
      <alignment horizontal="center" vertical="center" wrapText="1"/>
    </xf>
    <xf numFmtId="0" fontId="11" fillId="0" borderId="1" xfId="6" applyFont="1" applyFill="1" applyBorder="1" applyAlignment="1">
      <alignment vertical="center" wrapText="1"/>
    </xf>
    <xf numFmtId="0" fontId="11" fillId="0" borderId="1" xfId="6" applyFont="1" applyFill="1" applyBorder="1" applyAlignment="1">
      <alignment vertical="top" wrapText="1"/>
    </xf>
    <xf numFmtId="0" fontId="11" fillId="0" borderId="7" xfId="6" applyNumberFormat="1" applyFont="1" applyFill="1" applyBorder="1" applyAlignment="1">
      <alignment horizontal="center" vertical="center"/>
    </xf>
    <xf numFmtId="0" fontId="11" fillId="0" borderId="1" xfId="6" applyFont="1" applyFill="1" applyBorder="1" applyAlignment="1">
      <alignment horizontal="center" vertical="center"/>
    </xf>
    <xf numFmtId="0" fontId="11" fillId="0" borderId="1" xfId="6" applyFont="1" applyFill="1" applyBorder="1" applyAlignment="1">
      <alignment horizontal="center" vertical="top" wrapText="1"/>
    </xf>
    <xf numFmtId="0" fontId="13" fillId="0" borderId="1" xfId="6" applyNumberFormat="1" applyFont="1" applyFill="1" applyBorder="1" applyAlignment="1">
      <alignment horizontal="left" vertical="top" wrapText="1"/>
    </xf>
    <xf numFmtId="0" fontId="13" fillId="0" borderId="1" xfId="6" applyFont="1" applyFill="1" applyBorder="1" applyAlignment="1">
      <alignment vertical="top" wrapText="1"/>
    </xf>
    <xf numFmtId="0" fontId="13" fillId="0" borderId="1" xfId="6" applyFont="1" applyFill="1" applyBorder="1" applyAlignment="1">
      <alignment horizontal="center" vertical="top" wrapText="1"/>
    </xf>
    <xf numFmtId="2" fontId="13" fillId="0" borderId="1" xfId="6" applyNumberFormat="1" applyFont="1" applyFill="1" applyBorder="1" applyAlignment="1">
      <alignment horizontal="center" vertical="top" wrapText="1"/>
    </xf>
    <xf numFmtId="0" fontId="13" fillId="0" borderId="3" xfId="6" applyFont="1" applyFill="1" applyBorder="1" applyAlignment="1">
      <alignment vertical="top" wrapText="1"/>
    </xf>
    <xf numFmtId="0" fontId="13" fillId="0" borderId="3" xfId="6" applyFont="1" applyFill="1" applyBorder="1" applyAlignment="1">
      <alignment horizontal="center" vertical="top" wrapText="1"/>
    </xf>
    <xf numFmtId="0" fontId="11" fillId="0" borderId="1" xfId="6" applyFont="1" applyFill="1" applyBorder="1" applyAlignment="1"/>
    <xf numFmtId="0" fontId="11" fillId="0" borderId="3" xfId="6" applyFont="1" applyFill="1" applyBorder="1" applyAlignment="1"/>
    <xf numFmtId="0" fontId="11" fillId="0" borderId="3" xfId="6" applyFont="1" applyFill="1" applyBorder="1" applyAlignment="1">
      <alignment horizontal="center"/>
    </xf>
    <xf numFmtId="10" fontId="11" fillId="0" borderId="1" xfId="6" applyNumberFormat="1" applyFont="1" applyFill="1" applyBorder="1" applyAlignment="1">
      <alignment horizontal="right" vertical="center" wrapText="1"/>
    </xf>
    <xf numFmtId="2" fontId="13" fillId="0" borderId="1" xfId="6" applyNumberFormat="1" applyFont="1" applyFill="1" applyBorder="1" applyAlignment="1">
      <alignment horizontal="center" vertical="center"/>
    </xf>
    <xf numFmtId="0" fontId="11" fillId="0" borderId="1" xfId="6" applyFont="1" applyFill="1" applyBorder="1" applyAlignment="1">
      <alignment horizontal="left" wrapText="1"/>
    </xf>
    <xf numFmtId="0" fontId="11" fillId="0" borderId="1" xfId="6" applyFont="1" applyFill="1" applyBorder="1" applyAlignment="1">
      <alignment horizontal="center" wrapText="1"/>
    </xf>
    <xf numFmtId="2" fontId="19" fillId="0" borderId="0" xfId="6" applyNumberFormat="1" applyFill="1"/>
    <xf numFmtId="0" fontId="35" fillId="0" borderId="0" xfId="6" applyFont="1" applyFill="1"/>
    <xf numFmtId="0" fontId="11" fillId="0" borderId="0" xfId="6" applyFont="1" applyFill="1"/>
    <xf numFmtId="0" fontId="11" fillId="0" borderId="0" xfId="6" applyFont="1" applyFill="1" applyBorder="1" applyAlignment="1">
      <alignment horizontal="center" vertical="center" wrapText="1"/>
    </xf>
    <xf numFmtId="0" fontId="11" fillId="0" borderId="0" xfId="6" applyFont="1" applyFill="1" applyBorder="1" applyAlignment="1">
      <alignment vertical="center" wrapText="1"/>
    </xf>
    <xf numFmtId="0" fontId="11" fillId="0" borderId="0" xfId="6" applyFont="1" applyFill="1" applyBorder="1" applyAlignment="1">
      <alignment horizontal="center" vertical="top" wrapText="1"/>
    </xf>
    <xf numFmtId="2" fontId="11" fillId="0" borderId="0" xfId="6" applyNumberFormat="1" applyFont="1" applyFill="1" applyBorder="1" applyAlignment="1">
      <alignment horizontal="left" vertical="center" wrapText="1"/>
    </xf>
    <xf numFmtId="2" fontId="13" fillId="0" borderId="0" xfId="6" applyNumberFormat="1" applyFont="1" applyFill="1" applyAlignment="1">
      <alignment horizontal="center"/>
    </xf>
    <xf numFmtId="0" fontId="0" fillId="6" borderId="0" xfId="0" applyFill="1"/>
    <xf numFmtId="0" fontId="10" fillId="5" borderId="1" xfId="3" applyFont="1" applyFill="1" applyBorder="1" applyAlignment="1">
      <alignment horizontal="left" vertical="top" wrapText="1"/>
    </xf>
    <xf numFmtId="2" fontId="10" fillId="5" borderId="5" xfId="3" applyNumberFormat="1" applyFont="1" applyFill="1" applyBorder="1" applyAlignment="1">
      <alignment horizontal="center" vertical="top" wrapText="1"/>
    </xf>
    <xf numFmtId="0" fontId="10" fillId="5" borderId="1" xfId="8" applyFont="1" applyFill="1" applyBorder="1" applyAlignment="1">
      <alignment vertical="top" wrapText="1"/>
    </xf>
    <xf numFmtId="0" fontId="10" fillId="5" borderId="1" xfId="3" applyFont="1" applyFill="1" applyBorder="1" applyAlignment="1">
      <alignment horizontal="center" vertical="top"/>
    </xf>
    <xf numFmtId="0" fontId="10" fillId="5" borderId="1" xfId="3" applyFont="1" applyFill="1" applyBorder="1" applyAlignment="1">
      <alignment horizontal="center" vertical="top" wrapText="1"/>
    </xf>
    <xf numFmtId="0" fontId="10" fillId="5" borderId="1" xfId="3" applyFont="1" applyFill="1" applyBorder="1" applyAlignment="1">
      <alignment vertical="top" wrapText="1"/>
    </xf>
    <xf numFmtId="0" fontId="10" fillId="5" borderId="7" xfId="3" applyFont="1" applyFill="1" applyBorder="1" applyAlignment="1">
      <alignment horizontal="center" vertical="top" wrapText="1"/>
    </xf>
    <xf numFmtId="0" fontId="10" fillId="5" borderId="5" xfId="3" applyFont="1" applyFill="1" applyBorder="1" applyAlignment="1">
      <alignment horizontal="center" vertical="top" wrapText="1"/>
    </xf>
    <xf numFmtId="0" fontId="40" fillId="5" borderId="1" xfId="3" applyFont="1" applyFill="1" applyBorder="1" applyAlignment="1">
      <alignment vertical="top" wrapText="1"/>
    </xf>
    <xf numFmtId="0" fontId="40" fillId="5" borderId="1" xfId="3" applyFont="1" applyFill="1" applyBorder="1" applyAlignment="1">
      <alignment horizontal="center" vertical="top" wrapText="1"/>
    </xf>
    <xf numFmtId="0" fontId="10" fillId="5" borderId="7" xfId="8" applyFont="1" applyFill="1" applyBorder="1" applyAlignment="1">
      <alignment horizontal="center" vertical="top"/>
    </xf>
    <xf numFmtId="0" fontId="10" fillId="5" borderId="1" xfId="8" applyFont="1" applyFill="1" applyBorder="1" applyAlignment="1">
      <alignment horizontal="center" vertical="top"/>
    </xf>
    <xf numFmtId="0" fontId="37" fillId="5" borderId="1" xfId="3" applyFont="1" applyFill="1" applyBorder="1" applyAlignment="1">
      <alignment horizontal="center" vertical="top" wrapText="1"/>
    </xf>
    <xf numFmtId="10" fontId="10" fillId="5" borderId="1" xfId="3" applyNumberFormat="1" applyFont="1" applyFill="1" applyBorder="1" applyAlignment="1">
      <alignment horizontal="center" vertical="top" wrapText="1"/>
    </xf>
    <xf numFmtId="0" fontId="40" fillId="5" borderId="1" xfId="3" applyFont="1" applyFill="1" applyBorder="1" applyAlignment="1">
      <alignment horizontal="left" vertical="top" wrapText="1"/>
    </xf>
    <xf numFmtId="0" fontId="40" fillId="5" borderId="1" xfId="3" applyFont="1" applyFill="1" applyBorder="1" applyAlignment="1">
      <alignment horizontal="center" vertical="top"/>
    </xf>
    <xf numFmtId="0" fontId="10" fillId="5" borderId="1" xfId="3" applyFont="1" applyFill="1" applyBorder="1" applyAlignment="1">
      <alignment vertical="top"/>
    </xf>
    <xf numFmtId="0" fontId="10" fillId="0" borderId="7" xfId="3" applyFont="1" applyFill="1" applyBorder="1" applyAlignment="1">
      <alignment horizontal="center" vertical="top" wrapText="1"/>
    </xf>
    <xf numFmtId="0" fontId="10" fillId="5" borderId="2" xfId="3" applyFont="1" applyFill="1" applyBorder="1" applyAlignment="1">
      <alignment vertical="top" wrapText="1"/>
    </xf>
    <xf numFmtId="0" fontId="21" fillId="5" borderId="1" xfId="3" applyFont="1" applyFill="1" applyBorder="1" applyAlignment="1">
      <alignment vertical="top" wrapText="1"/>
    </xf>
    <xf numFmtId="0" fontId="37" fillId="5" borderId="5" xfId="3" applyFont="1" applyFill="1" applyBorder="1" applyAlignment="1">
      <alignment horizontal="center" vertical="top" wrapText="1"/>
    </xf>
    <xf numFmtId="0" fontId="37" fillId="5" borderId="4" xfId="3" applyFont="1" applyFill="1" applyBorder="1" applyAlignment="1">
      <alignment horizontal="center" vertical="top" wrapText="1"/>
    </xf>
    <xf numFmtId="0" fontId="9" fillId="5" borderId="1" xfId="3" applyFont="1" applyFill="1" applyBorder="1" applyAlignment="1">
      <alignment vertical="top" wrapText="1"/>
    </xf>
    <xf numFmtId="0" fontId="10" fillId="5" borderId="8" xfId="3" applyFont="1" applyFill="1" applyBorder="1" applyAlignment="1">
      <alignment horizontal="left" vertical="top" wrapText="1"/>
    </xf>
    <xf numFmtId="0" fontId="10" fillId="5" borderId="1" xfId="8" applyFont="1" applyFill="1" applyBorder="1" applyAlignment="1">
      <alignment vertical="center" wrapText="1"/>
    </xf>
    <xf numFmtId="0" fontId="48" fillId="5" borderId="1" xfId="3" applyFont="1" applyFill="1" applyBorder="1" applyAlignment="1">
      <alignment horizontal="left" vertical="top" wrapText="1"/>
    </xf>
    <xf numFmtId="0" fontId="37" fillId="5" borderId="7" xfId="3" applyFont="1" applyFill="1" applyBorder="1" applyAlignment="1">
      <alignment horizontal="center" vertical="center"/>
    </xf>
    <xf numFmtId="0" fontId="10" fillId="5" borderId="7" xfId="3" applyFont="1" applyFill="1" applyBorder="1" applyAlignment="1">
      <alignment vertical="center" wrapText="1"/>
    </xf>
    <xf numFmtId="0" fontId="37" fillId="5" borderId="1" xfId="3" applyFont="1" applyFill="1" applyBorder="1" applyAlignment="1">
      <alignment horizontal="center" vertical="center"/>
    </xf>
    <xf numFmtId="0" fontId="10" fillId="5" borderId="1" xfId="3" applyFont="1" applyFill="1" applyBorder="1" applyAlignment="1">
      <alignment vertical="center" wrapText="1"/>
    </xf>
    <xf numFmtId="0" fontId="10" fillId="5" borderId="1" xfId="8" applyFont="1" applyFill="1" applyBorder="1" applyAlignment="1">
      <alignment horizontal="center" vertical="top" wrapText="1"/>
    </xf>
    <xf numFmtId="0" fontId="10" fillId="5" borderId="5" xfId="3" applyFont="1" applyFill="1" applyBorder="1" applyAlignment="1">
      <alignment vertical="top" wrapText="1"/>
    </xf>
    <xf numFmtId="0" fontId="10" fillId="5" borderId="2" xfId="8" applyFont="1" applyFill="1" applyBorder="1" applyAlignment="1">
      <alignment vertical="top" wrapText="1"/>
    </xf>
    <xf numFmtId="0" fontId="40" fillId="5" borderId="2" xfId="9" applyFont="1" applyFill="1" applyBorder="1" applyAlignment="1">
      <alignment vertical="top"/>
    </xf>
    <xf numFmtId="0" fontId="40" fillId="5" borderId="1" xfId="9" applyFont="1" applyFill="1" applyBorder="1" applyAlignment="1">
      <alignment vertical="top"/>
    </xf>
    <xf numFmtId="0" fontId="40" fillId="5" borderId="2" xfId="9" applyFont="1" applyFill="1" applyBorder="1" applyAlignment="1">
      <alignment vertical="top" wrapText="1"/>
    </xf>
    <xf numFmtId="0" fontId="40" fillId="5" borderId="1" xfId="9" applyFont="1" applyFill="1" applyBorder="1" applyAlignment="1">
      <alignment vertical="top" wrapText="1"/>
    </xf>
    <xf numFmtId="164" fontId="0" fillId="5" borderId="0" xfId="10" applyFont="1" applyFill="1"/>
    <xf numFmtId="0" fontId="10" fillId="5" borderId="2" xfId="8" applyFont="1" applyFill="1" applyBorder="1" applyAlignment="1">
      <alignment vertical="top"/>
    </xf>
    <xf numFmtId="0" fontId="10" fillId="5" borderId="1" xfId="8" applyFont="1" applyFill="1" applyBorder="1" applyAlignment="1">
      <alignment vertical="top"/>
    </xf>
    <xf numFmtId="0" fontId="37" fillId="5" borderId="1" xfId="8" applyFont="1" applyFill="1" applyBorder="1" applyAlignment="1">
      <alignment horizontal="center" vertical="top"/>
    </xf>
    <xf numFmtId="0" fontId="40" fillId="5" borderId="1" xfId="8" applyFont="1" applyFill="1" applyBorder="1" applyAlignment="1">
      <alignment vertical="top" wrapText="1"/>
    </xf>
    <xf numFmtId="0" fontId="40" fillId="5" borderId="7" xfId="8" applyFont="1" applyFill="1" applyBorder="1" applyAlignment="1">
      <alignment vertical="top" wrapText="1"/>
    </xf>
    <xf numFmtId="0" fontId="37" fillId="5" borderId="1" xfId="8" applyFont="1" applyFill="1" applyBorder="1" applyAlignment="1">
      <alignment horizontal="center" vertical="top" wrapText="1"/>
    </xf>
    <xf numFmtId="0" fontId="40" fillId="5" borderId="1" xfId="8" applyFont="1" applyFill="1" applyBorder="1" applyAlignment="1">
      <alignment horizontal="center" vertical="top"/>
    </xf>
    <xf numFmtId="0" fontId="10" fillId="5" borderId="4" xfId="8" applyFont="1" applyFill="1" applyBorder="1" applyAlignment="1">
      <alignment vertical="top" wrapText="1"/>
    </xf>
    <xf numFmtId="0" fontId="40" fillId="5" borderId="4" xfId="8" applyFont="1" applyFill="1" applyBorder="1" applyAlignment="1">
      <alignment vertical="top" wrapText="1"/>
    </xf>
    <xf numFmtId="0" fontId="37" fillId="5" borderId="1" xfId="11" applyFont="1" applyFill="1" applyBorder="1" applyAlignment="1">
      <alignment horizontal="center" vertical="top" wrapText="1"/>
    </xf>
    <xf numFmtId="0" fontId="10" fillId="5" borderId="1" xfId="11" applyFont="1" applyFill="1" applyBorder="1" applyAlignment="1">
      <alignment vertical="top" wrapText="1"/>
    </xf>
    <xf numFmtId="0" fontId="10" fillId="5" borderId="1" xfId="11" applyFont="1" applyFill="1" applyBorder="1" applyAlignment="1">
      <alignment horizontal="center" vertical="top" wrapText="1"/>
    </xf>
    <xf numFmtId="2" fontId="10" fillId="5" borderId="1" xfId="11" applyNumberFormat="1" applyFont="1" applyFill="1" applyBorder="1" applyAlignment="1">
      <alignment horizontal="center" vertical="top"/>
    </xf>
    <xf numFmtId="2" fontId="10" fillId="5" borderId="1" xfId="11" applyNumberFormat="1" applyFont="1" applyFill="1" applyBorder="1" applyAlignment="1">
      <alignment vertical="top" wrapText="1"/>
    </xf>
    <xf numFmtId="0" fontId="10" fillId="5" borderId="1" xfId="11" applyFont="1" applyFill="1" applyBorder="1" applyAlignment="1">
      <alignment horizontal="left" vertical="top" wrapText="1"/>
    </xf>
    <xf numFmtId="2" fontId="10" fillId="5" borderId="1" xfId="11" applyNumberFormat="1" applyFont="1" applyFill="1" applyBorder="1" applyAlignment="1">
      <alignment horizontal="left" vertical="top" wrapText="1"/>
    </xf>
    <xf numFmtId="0" fontId="10" fillId="5" borderId="2" xfId="11" applyFont="1" applyFill="1" applyBorder="1" applyAlignment="1">
      <alignment vertical="top" wrapText="1"/>
    </xf>
    <xf numFmtId="0" fontId="51" fillId="5" borderId="1" xfId="12" applyFont="1" applyFill="1" applyBorder="1" applyAlignment="1">
      <alignment vertical="center" wrapText="1"/>
    </xf>
    <xf numFmtId="0" fontId="40" fillId="5" borderId="1" xfId="12" applyFont="1" applyFill="1" applyBorder="1" applyAlignment="1">
      <alignment horizontal="center" vertical="center"/>
    </xf>
    <xf numFmtId="0" fontId="37" fillId="5" borderId="1" xfId="12" applyFont="1" applyFill="1" applyBorder="1" applyAlignment="1">
      <alignment vertical="top" wrapText="1"/>
    </xf>
    <xf numFmtId="0" fontId="37" fillId="5" borderId="1" xfId="12" applyFont="1" applyFill="1" applyBorder="1" applyAlignment="1">
      <alignment horizontal="center" vertical="center" wrapText="1"/>
    </xf>
    <xf numFmtId="0" fontId="37" fillId="5" borderId="1" xfId="12" applyFont="1" applyFill="1" applyBorder="1" applyAlignment="1">
      <alignment vertical="center" wrapText="1"/>
    </xf>
    <xf numFmtId="0" fontId="37" fillId="5" borderId="1" xfId="12" applyFont="1" applyFill="1" applyBorder="1" applyAlignment="1">
      <alignment horizontal="center" vertical="center"/>
    </xf>
    <xf numFmtId="0" fontId="37" fillId="5" borderId="1" xfId="12" applyFont="1" applyFill="1" applyBorder="1" applyAlignment="1">
      <alignment horizontal="left" vertical="center" wrapText="1"/>
    </xf>
    <xf numFmtId="0" fontId="52" fillId="5" borderId="1" xfId="12" applyFont="1" applyFill="1" applyBorder="1" applyAlignment="1">
      <alignment horizontal="center" vertical="center" wrapText="1"/>
    </xf>
    <xf numFmtId="49" fontId="2" fillId="4" borderId="0" xfId="1" applyNumberFormat="1" applyFont="1" applyFill="1" applyAlignment="1">
      <alignment horizontal="center" vertical="center" wrapText="1"/>
    </xf>
    <xf numFmtId="2" fontId="4" fillId="4" borderId="0" xfId="1" applyNumberFormat="1" applyFont="1" applyFill="1" applyBorder="1" applyAlignment="1">
      <alignment horizontal="center" vertical="center" wrapText="1"/>
    </xf>
    <xf numFmtId="0" fontId="11" fillId="4" borderId="1" xfId="3" applyNumberFormat="1" applyFont="1" applyFill="1" applyBorder="1" applyAlignment="1">
      <alignment horizontal="center" vertical="top" wrapText="1"/>
    </xf>
    <xf numFmtId="0" fontId="11" fillId="4" borderId="1" xfId="3" applyNumberFormat="1" applyFont="1" applyFill="1" applyBorder="1" applyAlignment="1">
      <alignment vertical="top" wrapText="1"/>
    </xf>
    <xf numFmtId="49" fontId="11" fillId="4" borderId="1" xfId="3" applyNumberFormat="1" applyFont="1" applyFill="1" applyBorder="1" applyAlignment="1">
      <alignment horizontal="center" vertical="top" wrapText="1"/>
    </xf>
    <xf numFmtId="2" fontId="11" fillId="4" borderId="1" xfId="3" applyNumberFormat="1" applyFont="1" applyFill="1" applyBorder="1" applyAlignment="1">
      <alignment horizontal="center" vertical="center" wrapText="1"/>
    </xf>
    <xf numFmtId="2" fontId="11" fillId="4" borderId="1" xfId="0" applyNumberFormat="1" applyFont="1" applyFill="1" applyBorder="1" applyAlignment="1">
      <alignment horizontal="center" vertical="center"/>
    </xf>
    <xf numFmtId="0" fontId="11" fillId="4" borderId="1" xfId="1" applyFont="1" applyFill="1" applyBorder="1" applyAlignment="1">
      <alignment horizontal="left" wrapText="1"/>
    </xf>
    <xf numFmtId="0" fontId="11" fillId="4" borderId="1" xfId="1" applyFont="1" applyFill="1" applyBorder="1" applyAlignment="1">
      <alignment horizontal="center" wrapText="1"/>
    </xf>
    <xf numFmtId="49" fontId="11" fillId="4" borderId="2" xfId="1" applyNumberFormat="1" applyFont="1" applyFill="1" applyBorder="1" applyAlignment="1">
      <alignment vertical="center" wrapText="1"/>
    </xf>
    <xf numFmtId="0" fontId="11" fillId="4" borderId="7" xfId="1" applyNumberFormat="1" applyFont="1" applyFill="1" applyBorder="1" applyAlignment="1">
      <alignment horizontal="center" vertical="center" wrapText="1"/>
    </xf>
    <xf numFmtId="49" fontId="11" fillId="4" borderId="7" xfId="1" applyNumberFormat="1" applyFont="1" applyFill="1" applyBorder="1" applyAlignment="1">
      <alignment horizontal="center" vertical="center" wrapText="1"/>
    </xf>
    <xf numFmtId="2" fontId="11" fillId="4" borderId="7" xfId="1" applyNumberFormat="1" applyFont="1" applyFill="1" applyBorder="1" applyAlignment="1">
      <alignment horizontal="center" vertical="center"/>
    </xf>
    <xf numFmtId="0" fontId="11" fillId="0" borderId="1" xfId="0" applyFont="1" applyFill="1" applyBorder="1" applyAlignment="1" applyProtection="1">
      <alignment horizontal="left" vertical="center" wrapText="1"/>
    </xf>
    <xf numFmtId="0" fontId="11" fillId="0" borderId="1" xfId="4" applyFont="1" applyFill="1" applyBorder="1" applyAlignment="1">
      <alignment horizontal="left" vertical="top" wrapText="1"/>
    </xf>
    <xf numFmtId="0" fontId="3" fillId="0" borderId="0" xfId="0" applyFont="1" applyFill="1" applyAlignment="1">
      <alignment vertical="top" wrapText="1"/>
    </xf>
    <xf numFmtId="0" fontId="53" fillId="0" borderId="2" xfId="0" applyFont="1" applyFill="1" applyBorder="1" applyAlignment="1">
      <alignment horizontal="center" vertical="center" wrapText="1"/>
    </xf>
    <xf numFmtId="0" fontId="6" fillId="4" borderId="3" xfId="0" applyFont="1" applyFill="1" applyBorder="1" applyAlignment="1">
      <alignment vertical="top" wrapText="1"/>
    </xf>
    <xf numFmtId="0" fontId="6" fillId="0" borderId="14" xfId="0" applyFont="1" applyFill="1" applyBorder="1" applyAlignment="1">
      <alignment vertical="top" wrapText="1"/>
    </xf>
    <xf numFmtId="0" fontId="13" fillId="0" borderId="0" xfId="0" applyFont="1" applyFill="1" applyBorder="1" applyAlignment="1">
      <alignment horizontal="center" vertical="center" wrapText="1"/>
    </xf>
    <xf numFmtId="2" fontId="6" fillId="0" borderId="1" xfId="0" applyNumberFormat="1"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 xfId="0" applyFont="1" applyFill="1" applyBorder="1" applyAlignment="1">
      <alignment horizontal="center" vertical="top"/>
    </xf>
    <xf numFmtId="0" fontId="13" fillId="0" borderId="5" xfId="1" applyFont="1" applyFill="1" applyBorder="1" applyAlignment="1">
      <alignment horizontal="center" vertical="center" wrapText="1"/>
    </xf>
    <xf numFmtId="2" fontId="13" fillId="0" borderId="1" xfId="3" applyNumberFormat="1" applyFont="1" applyFill="1" applyBorder="1" applyAlignment="1">
      <alignment horizontal="center" vertical="center" wrapText="1"/>
    </xf>
    <xf numFmtId="0" fontId="11" fillId="0" borderId="0" xfId="1" applyFont="1" applyFill="1" applyBorder="1" applyAlignment="1">
      <alignment horizontal="left" vertical="center" wrapText="1"/>
    </xf>
    <xf numFmtId="0" fontId="13" fillId="0" borderId="5" xfId="1" applyNumberFormat="1" applyFont="1" applyFill="1" applyBorder="1" applyAlignment="1">
      <alignment horizontal="center" vertical="center" wrapText="1"/>
    </xf>
    <xf numFmtId="0" fontId="13" fillId="0" borderId="1" xfId="1" applyFont="1" applyFill="1" applyBorder="1" applyAlignment="1">
      <alignment horizontal="center" vertical="center" wrapText="1"/>
    </xf>
    <xf numFmtId="0" fontId="11" fillId="4" borderId="1" xfId="1" applyFont="1" applyFill="1" applyBorder="1" applyAlignment="1">
      <alignment horizontal="center" vertical="top" wrapText="1"/>
    </xf>
    <xf numFmtId="0" fontId="11" fillId="4" borderId="5" xfId="1" applyFont="1" applyFill="1" applyBorder="1" applyAlignment="1">
      <alignment horizontal="center" vertical="top" wrapText="1"/>
    </xf>
    <xf numFmtId="0" fontId="11" fillId="4" borderId="6" xfId="1" applyFont="1" applyFill="1" applyBorder="1" applyAlignment="1">
      <alignment horizontal="center" vertical="top" wrapText="1"/>
    </xf>
    <xf numFmtId="0" fontId="11" fillId="4" borderId="7" xfId="1" applyFont="1" applyFill="1" applyBorder="1" applyAlignment="1">
      <alignment horizontal="center" vertical="top" wrapText="1"/>
    </xf>
    <xf numFmtId="49" fontId="11" fillId="0" borderId="1" xfId="1" applyNumberFormat="1" applyFont="1" applyFill="1" applyBorder="1" applyAlignment="1">
      <alignment horizontal="center" vertical="center" wrapText="1"/>
    </xf>
    <xf numFmtId="0" fontId="19" fillId="0" borderId="0" xfId="6" applyFont="1" applyFill="1"/>
    <xf numFmtId="0" fontId="11" fillId="0" borderId="0" xfId="1" applyNumberFormat="1" applyFont="1" applyFill="1" applyBorder="1" applyAlignment="1">
      <alignment horizontal="center" vertical="center" wrapText="1"/>
    </xf>
    <xf numFmtId="49" fontId="11" fillId="0" borderId="0" xfId="1" applyNumberFormat="1" applyFont="1" applyFill="1" applyBorder="1" applyAlignment="1">
      <alignment horizontal="center" vertical="center" wrapText="1"/>
    </xf>
    <xf numFmtId="0" fontId="11" fillId="0" borderId="1" xfId="0" applyFont="1" applyFill="1" applyBorder="1" applyAlignment="1" applyProtection="1">
      <alignment horizontal="center" vertical="center"/>
    </xf>
    <xf numFmtId="0" fontId="11" fillId="0" borderId="1" xfId="0" applyFont="1" applyFill="1" applyBorder="1" applyAlignment="1" applyProtection="1">
      <alignment vertical="center" wrapText="1"/>
    </xf>
    <xf numFmtId="0" fontId="11" fillId="0" borderId="1" xfId="0" applyFont="1" applyFill="1" applyBorder="1" applyAlignment="1" applyProtection="1">
      <alignment horizontal="center" vertical="center" wrapText="1"/>
    </xf>
    <xf numFmtId="2" fontId="11" fillId="0" borderId="2" xfId="0" applyNumberFormat="1" applyFont="1" applyFill="1" applyBorder="1" applyAlignment="1">
      <alignment horizontal="center" vertical="center" wrapText="1"/>
    </xf>
    <xf numFmtId="4" fontId="11" fillId="0" borderId="1" xfId="0" applyNumberFormat="1" applyFont="1" applyFill="1" applyBorder="1" applyAlignment="1" applyProtection="1">
      <alignment horizontal="center" vertical="center"/>
    </xf>
    <xf numFmtId="165" fontId="11" fillId="0" borderId="1" xfId="0" applyNumberFormat="1" applyFont="1" applyFill="1" applyBorder="1" applyAlignment="1">
      <alignment horizontal="center" vertical="center" wrapText="1"/>
    </xf>
    <xf numFmtId="4" fontId="11" fillId="0" borderId="2" xfId="0" applyNumberFormat="1" applyFont="1" applyFill="1" applyBorder="1" applyAlignment="1" applyProtection="1">
      <alignment horizontal="center" vertical="center"/>
    </xf>
    <xf numFmtId="0" fontId="11" fillId="0" borderId="5" xfId="0" applyNumberFormat="1" applyFont="1" applyFill="1" applyBorder="1" applyAlignment="1">
      <alignment horizontal="center" vertical="center" wrapText="1"/>
    </xf>
    <xf numFmtId="0" fontId="11" fillId="0" borderId="1" xfId="0" applyFont="1" applyFill="1" applyBorder="1" applyAlignment="1" applyProtection="1">
      <alignment horizontal="center" vertical="top"/>
    </xf>
    <xf numFmtId="0" fontId="11" fillId="0" borderId="1" xfId="0" applyNumberFormat="1" applyFont="1" applyFill="1" applyBorder="1" applyAlignment="1">
      <alignment horizontal="center" vertical="top" wrapText="1"/>
    </xf>
    <xf numFmtId="2" fontId="11" fillId="0" borderId="2" xfId="0" applyNumberFormat="1" applyFont="1" applyFill="1" applyBorder="1" applyAlignment="1">
      <alignment horizontal="center" vertical="top" wrapText="1"/>
    </xf>
    <xf numFmtId="2" fontId="11" fillId="0" borderId="1" xfId="0" applyNumberFormat="1" applyFont="1" applyFill="1" applyBorder="1" applyAlignment="1">
      <alignment horizontal="center" vertical="top" wrapText="1"/>
    </xf>
    <xf numFmtId="0" fontId="11" fillId="0" borderId="2" xfId="0" applyFont="1" applyFill="1" applyBorder="1" applyAlignment="1" applyProtection="1">
      <alignment horizontal="center" vertical="center" wrapText="1"/>
    </xf>
    <xf numFmtId="165" fontId="11" fillId="0" borderId="1" xfId="0" applyNumberFormat="1" applyFont="1" applyFill="1" applyBorder="1" applyAlignment="1" applyProtection="1">
      <alignment horizontal="center" vertical="center" wrapText="1"/>
    </xf>
    <xf numFmtId="2" fontId="11" fillId="0" borderId="2" xfId="0" applyNumberFormat="1" applyFont="1" applyFill="1" applyBorder="1" applyAlignment="1" applyProtection="1">
      <alignment horizontal="center" vertical="center" wrapText="1"/>
    </xf>
    <xf numFmtId="2" fontId="11" fillId="0" borderId="1" xfId="0" applyNumberFormat="1" applyFont="1" applyFill="1" applyBorder="1" applyAlignment="1" applyProtection="1">
      <alignment horizontal="center" vertical="center" wrapText="1"/>
    </xf>
    <xf numFmtId="1" fontId="11" fillId="0" borderId="2" xfId="0" applyNumberFormat="1" applyFont="1" applyFill="1" applyBorder="1" applyAlignment="1" applyProtection="1">
      <alignment vertical="center" wrapText="1"/>
    </xf>
    <xf numFmtId="0" fontId="11" fillId="0" borderId="7" xfId="0" applyFont="1" applyFill="1" applyBorder="1" applyAlignment="1" applyProtection="1">
      <alignment horizontal="center" vertical="center"/>
    </xf>
    <xf numFmtId="0" fontId="11" fillId="0" borderId="1" xfId="0" applyFont="1" applyFill="1" applyBorder="1" applyAlignment="1" applyProtection="1">
      <alignment horizontal="left" vertical="center"/>
    </xf>
    <xf numFmtId="2" fontId="11" fillId="0" borderId="3" xfId="0" applyNumberFormat="1" applyFont="1" applyFill="1" applyBorder="1" applyAlignment="1" applyProtection="1">
      <alignment horizontal="center" vertical="center"/>
    </xf>
    <xf numFmtId="2" fontId="11" fillId="0" borderId="1" xfId="0" applyNumberFormat="1" applyFont="1" applyFill="1" applyBorder="1" applyAlignment="1" applyProtection="1">
      <alignment horizontal="center" vertical="center"/>
    </xf>
    <xf numFmtId="1" fontId="11" fillId="0" borderId="3" xfId="0" applyNumberFormat="1" applyFont="1" applyFill="1" applyBorder="1" applyAlignment="1" applyProtection="1">
      <alignment vertical="center"/>
    </xf>
    <xf numFmtId="0" fontId="13" fillId="0" borderId="1" xfId="0" applyFont="1" applyFill="1" applyBorder="1" applyAlignment="1" applyProtection="1">
      <alignment horizontal="center" vertical="center"/>
    </xf>
    <xf numFmtId="0" fontId="13" fillId="0" borderId="1" xfId="0" applyFont="1" applyFill="1" applyBorder="1" applyAlignment="1" applyProtection="1">
      <alignment horizontal="left" vertical="center"/>
    </xf>
    <xf numFmtId="0" fontId="13" fillId="0" borderId="2" xfId="0" applyFont="1" applyFill="1" applyBorder="1" applyAlignment="1" applyProtection="1">
      <alignment horizontal="left"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2" fontId="13" fillId="0" borderId="2" xfId="0" applyNumberFormat="1" applyFont="1" applyFill="1" applyBorder="1" applyAlignment="1">
      <alignment horizontal="center" vertical="center" wrapText="1"/>
    </xf>
    <xf numFmtId="2" fontId="13" fillId="0" borderId="1" xfId="0" applyNumberFormat="1" applyFont="1" applyFill="1" applyBorder="1" applyAlignment="1">
      <alignment horizontal="center" vertical="center" wrapText="1"/>
    </xf>
    <xf numFmtId="0" fontId="11" fillId="0" borderId="2" xfId="0" applyFont="1" applyFill="1" applyBorder="1" applyAlignment="1" applyProtection="1">
      <alignment vertical="center"/>
    </xf>
    <xf numFmtId="0" fontId="11" fillId="0" borderId="3" xfId="0" applyFont="1" applyFill="1" applyBorder="1" applyAlignment="1" applyProtection="1">
      <alignment horizontal="center" vertical="center"/>
    </xf>
    <xf numFmtId="2" fontId="11" fillId="0" borderId="2" xfId="0" applyNumberFormat="1" applyFont="1" applyFill="1" applyBorder="1" applyAlignment="1" applyProtection="1">
      <alignment horizontal="center" vertical="center"/>
    </xf>
    <xf numFmtId="0" fontId="11" fillId="0" borderId="5" xfId="0" applyFont="1" applyFill="1" applyBorder="1" applyAlignment="1">
      <alignment horizontal="left" vertical="center" wrapText="1"/>
    </xf>
    <xf numFmtId="2" fontId="11" fillId="0" borderId="0" xfId="0" applyNumberFormat="1" applyFont="1" applyFill="1" applyBorder="1" applyAlignment="1">
      <alignment horizontal="center" vertical="center"/>
    </xf>
    <xf numFmtId="2" fontId="11" fillId="0" borderId="2" xfId="0" applyNumberFormat="1" applyFont="1" applyFill="1" applyBorder="1" applyAlignment="1">
      <alignment horizontal="center" vertical="center"/>
    </xf>
    <xf numFmtId="0" fontId="13" fillId="4" borderId="1" xfId="0" applyFont="1" applyFill="1" applyBorder="1" applyAlignment="1" applyProtection="1">
      <alignment horizontal="center" vertical="center"/>
    </xf>
    <xf numFmtId="0" fontId="11" fillId="0" borderId="1" xfId="0" applyFont="1" applyFill="1" applyBorder="1" applyAlignment="1" applyProtection="1">
      <alignment horizontal="left"/>
    </xf>
    <xf numFmtId="0" fontId="11" fillId="0" borderId="1" xfId="0" applyFont="1" applyFill="1" applyBorder="1"/>
    <xf numFmtId="2" fontId="13" fillId="0" borderId="2" xfId="0" applyNumberFormat="1" applyFont="1" applyFill="1" applyBorder="1" applyAlignment="1">
      <alignment horizontal="center" vertical="center"/>
    </xf>
    <xf numFmtId="1" fontId="11" fillId="0" borderId="1" xfId="0" applyNumberFormat="1" applyFont="1" applyFill="1" applyBorder="1" applyAlignment="1">
      <alignment horizontal="center" vertical="center" wrapText="1"/>
    </xf>
    <xf numFmtId="49" fontId="0" fillId="0" borderId="1" xfId="0" applyNumberFormat="1" applyFont="1" applyFill="1" applyBorder="1" applyAlignment="1">
      <alignment wrapText="1"/>
    </xf>
    <xf numFmtId="2" fontId="33" fillId="0" borderId="1" xfId="0" applyNumberFormat="1" applyFont="1" applyFill="1" applyBorder="1" applyAlignment="1">
      <alignment horizontal="center" vertical="center" wrapText="1"/>
    </xf>
    <xf numFmtId="1" fontId="33" fillId="0" borderId="1" xfId="0" applyNumberFormat="1" applyFont="1" applyFill="1" applyBorder="1" applyAlignment="1">
      <alignment horizontal="center" vertical="center" wrapText="1"/>
    </xf>
    <xf numFmtId="0" fontId="11" fillId="0" borderId="2" xfId="0" applyNumberFormat="1" applyFont="1" applyFill="1" applyBorder="1" applyAlignment="1">
      <alignment vertical="center" wrapText="1"/>
    </xf>
    <xf numFmtId="0" fontId="11" fillId="0" borderId="3" xfId="0" applyNumberFormat="1" applyFont="1" applyFill="1" applyBorder="1" applyAlignment="1">
      <alignment vertical="center" wrapText="1"/>
    </xf>
    <xf numFmtId="0" fontId="11" fillId="0" borderId="4" xfId="0" applyNumberFormat="1" applyFont="1" applyFill="1" applyBorder="1" applyAlignment="1">
      <alignment vertical="center" wrapText="1"/>
    </xf>
    <xf numFmtId="49" fontId="11" fillId="0" borderId="1" xfId="0" applyNumberFormat="1" applyFont="1" applyFill="1" applyBorder="1" applyAlignment="1">
      <alignment horizontal="center" vertical="top" wrapText="1"/>
    </xf>
    <xf numFmtId="1" fontId="11" fillId="0" borderId="1" xfId="0" applyNumberFormat="1" applyFont="1" applyFill="1" applyBorder="1" applyAlignment="1">
      <alignment horizontal="center" vertical="top" wrapText="1"/>
    </xf>
    <xf numFmtId="1" fontId="33" fillId="0" borderId="1" xfId="0" applyNumberFormat="1" applyFont="1" applyFill="1" applyBorder="1" applyAlignment="1">
      <alignment horizontal="center" vertical="top" wrapText="1"/>
    </xf>
    <xf numFmtId="2" fontId="33" fillId="0" borderId="1" xfId="0" applyNumberFormat="1" applyFont="1" applyFill="1" applyBorder="1" applyAlignment="1">
      <alignment horizontal="center" vertical="top" wrapText="1"/>
    </xf>
    <xf numFmtId="165" fontId="33" fillId="0" borderId="1" xfId="0" applyNumberFormat="1" applyFont="1" applyFill="1" applyBorder="1" applyAlignment="1">
      <alignment horizontal="center" vertical="center" wrapText="1"/>
    </xf>
    <xf numFmtId="2" fontId="11" fillId="0" borderId="5" xfId="0" applyNumberFormat="1" applyFont="1" applyFill="1" applyBorder="1" applyAlignment="1">
      <alignment horizontal="center" vertical="center" wrapText="1"/>
    </xf>
    <xf numFmtId="49" fontId="11" fillId="0" borderId="1" xfId="0" applyNumberFormat="1" applyFont="1" applyFill="1" applyBorder="1" applyAlignment="1">
      <alignment horizontal="left" vertical="center" wrapText="1"/>
    </xf>
    <xf numFmtId="0"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top" wrapText="1"/>
    </xf>
    <xf numFmtId="0" fontId="13" fillId="0" borderId="2" xfId="0" applyNumberFormat="1" applyFont="1" applyFill="1" applyBorder="1" applyAlignment="1">
      <alignment horizontal="center" vertical="top" wrapText="1"/>
    </xf>
    <xf numFmtId="0" fontId="11" fillId="0" borderId="3" xfId="0" applyNumberFormat="1" applyFont="1" applyFill="1" applyBorder="1" applyAlignment="1">
      <alignment horizontal="center" vertical="center" wrapText="1"/>
    </xf>
    <xf numFmtId="0" fontId="11" fillId="0" borderId="2" xfId="0" applyNumberFormat="1" applyFont="1" applyFill="1" applyBorder="1" applyAlignment="1">
      <alignment vertical="top" wrapText="1"/>
    </xf>
    <xf numFmtId="0" fontId="11" fillId="0" borderId="1" xfId="0" applyNumberFormat="1" applyFont="1" applyFill="1" applyBorder="1" applyAlignment="1">
      <alignment vertical="top" wrapText="1"/>
    </xf>
    <xf numFmtId="2" fontId="11" fillId="0" borderId="3" xfId="0" applyNumberFormat="1" applyFont="1" applyFill="1" applyBorder="1" applyAlignment="1">
      <alignment horizontal="center" vertical="top" wrapText="1"/>
    </xf>
    <xf numFmtId="166" fontId="11" fillId="0" borderId="1" xfId="0" applyNumberFormat="1" applyFont="1" applyFill="1" applyBorder="1" applyAlignment="1">
      <alignment horizontal="center" vertical="top" wrapText="1"/>
    </xf>
    <xf numFmtId="2" fontId="11" fillId="0" borderId="7" xfId="0" applyNumberFormat="1" applyFont="1" applyFill="1" applyBorder="1" applyAlignment="1">
      <alignment horizontal="center" vertical="center" wrapText="1"/>
    </xf>
    <xf numFmtId="1" fontId="11" fillId="0" borderId="7" xfId="0" applyNumberFormat="1" applyFont="1" applyFill="1" applyBorder="1" applyAlignment="1">
      <alignment horizontal="center" vertical="center" wrapText="1"/>
    </xf>
    <xf numFmtId="49" fontId="11" fillId="0" borderId="1" xfId="0" quotePrefix="1" applyNumberFormat="1" applyFont="1" applyFill="1" applyBorder="1" applyAlignment="1">
      <alignment horizontal="center" vertical="top" wrapText="1"/>
    </xf>
    <xf numFmtId="2" fontId="11" fillId="0" borderId="1" xfId="0" quotePrefix="1" applyNumberFormat="1" applyFont="1" applyFill="1" applyBorder="1" applyAlignment="1">
      <alignment horizontal="center" vertical="center" wrapText="1"/>
    </xf>
    <xf numFmtId="0" fontId="11" fillId="4" borderId="1" xfId="0" applyNumberFormat="1" applyFont="1" applyFill="1" applyBorder="1" applyAlignment="1">
      <alignment horizontal="center" vertical="top" wrapText="1"/>
    </xf>
    <xf numFmtId="49" fontId="11" fillId="4" borderId="1" xfId="0" applyNumberFormat="1" applyFont="1" applyFill="1" applyBorder="1" applyAlignment="1">
      <alignment horizontal="center" vertical="top" wrapText="1"/>
    </xf>
    <xf numFmtId="2" fontId="11" fillId="4" borderId="1" xfId="0" applyNumberFormat="1" applyFont="1" applyFill="1" applyBorder="1" applyAlignment="1">
      <alignment horizontal="center" vertical="center" wrapText="1"/>
    </xf>
    <xf numFmtId="0" fontId="11" fillId="4" borderId="1" xfId="0" applyFont="1" applyFill="1" applyBorder="1" applyAlignment="1">
      <alignment horizontal="center" vertical="center"/>
    </xf>
    <xf numFmtId="49" fontId="0" fillId="4" borderId="1" xfId="0" applyNumberFormat="1" applyFont="1" applyFill="1" applyBorder="1" applyAlignment="1">
      <alignment wrapText="1"/>
    </xf>
    <xf numFmtId="0" fontId="13" fillId="4" borderId="1" xfId="1" applyNumberFormat="1" applyFont="1" applyFill="1" applyBorder="1" applyAlignment="1">
      <alignment horizontal="center" vertical="center" wrapText="1"/>
    </xf>
    <xf numFmtId="49" fontId="13" fillId="0" borderId="1" xfId="0" applyNumberFormat="1" applyFont="1" applyFill="1" applyBorder="1" applyAlignment="1">
      <alignment horizontal="center" vertical="top" wrapText="1"/>
    </xf>
    <xf numFmtId="49" fontId="11" fillId="0" borderId="0" xfId="0" applyNumberFormat="1" applyFont="1" applyFill="1" applyBorder="1" applyAlignment="1">
      <alignment wrapText="1"/>
    </xf>
    <xf numFmtId="0" fontId="11" fillId="0" borderId="0" xfId="0" applyNumberFormat="1" applyFont="1" applyFill="1" applyBorder="1" applyAlignment="1">
      <alignment horizontal="center" wrapText="1"/>
    </xf>
    <xf numFmtId="2" fontId="11" fillId="0" borderId="0" xfId="0" applyNumberFormat="1" applyFont="1" applyFill="1" applyBorder="1" applyAlignment="1">
      <alignment horizontal="right" wrapText="1"/>
    </xf>
    <xf numFmtId="2" fontId="13" fillId="0" borderId="0" xfId="0" applyNumberFormat="1" applyFont="1" applyFill="1" applyBorder="1" applyAlignment="1">
      <alignment horizontal="right" wrapText="1"/>
    </xf>
    <xf numFmtId="2" fontId="11" fillId="0" borderId="0" xfId="0" applyNumberFormat="1" applyFont="1" applyFill="1" applyBorder="1" applyAlignment="1">
      <alignment horizontal="center" vertical="center" wrapText="1"/>
    </xf>
    <xf numFmtId="49" fontId="0" fillId="0" borderId="0" xfId="0" applyNumberFormat="1" applyFont="1" applyFill="1" applyAlignment="1">
      <alignment wrapText="1"/>
    </xf>
    <xf numFmtId="2" fontId="13" fillId="0" borderId="0" xfId="0" applyNumberFormat="1" applyFont="1" applyFill="1" applyBorder="1" applyAlignment="1">
      <alignment horizontal="center" vertical="center" wrapText="1"/>
    </xf>
    <xf numFmtId="2" fontId="0" fillId="0" borderId="0" xfId="0" applyNumberFormat="1" applyFont="1" applyFill="1" applyAlignment="1">
      <alignment horizontal="right" wrapText="1"/>
    </xf>
    <xf numFmtId="49" fontId="0" fillId="0" borderId="0" xfId="0" applyNumberFormat="1" applyFont="1" applyFill="1" applyAlignment="1">
      <alignment horizontal="center" wrapText="1"/>
    </xf>
    <xf numFmtId="0" fontId="0" fillId="0" borderId="0" xfId="0" applyNumberFormat="1" applyFont="1" applyFill="1" applyAlignment="1">
      <alignment horizontal="center" wrapText="1"/>
    </xf>
    <xf numFmtId="2" fontId="33" fillId="0" borderId="1" xfId="1" applyNumberFormat="1" applyFont="1" applyFill="1" applyBorder="1" applyAlignment="1">
      <alignment horizontal="center" vertical="center" wrapText="1"/>
    </xf>
    <xf numFmtId="2" fontId="11" fillId="0" borderId="5" xfId="1" applyNumberFormat="1" applyFont="1" applyFill="1" applyBorder="1" applyAlignment="1">
      <alignment horizontal="center" vertical="center" wrapText="1"/>
    </xf>
    <xf numFmtId="49" fontId="11" fillId="0" borderId="5" xfId="1" applyNumberFormat="1" applyFont="1" applyFill="1" applyBorder="1" applyAlignment="1">
      <alignment horizontal="center" vertical="center" wrapText="1"/>
    </xf>
    <xf numFmtId="1" fontId="11" fillId="0" borderId="5" xfId="1" applyNumberFormat="1" applyFont="1" applyFill="1" applyBorder="1" applyAlignment="1">
      <alignment horizontal="center" vertical="center" wrapText="1"/>
    </xf>
    <xf numFmtId="0" fontId="11" fillId="0" borderId="2" xfId="1" applyNumberFormat="1" applyFont="1" applyFill="1" applyBorder="1" applyAlignment="1">
      <alignment vertical="center" wrapText="1"/>
    </xf>
    <xf numFmtId="0" fontId="11" fillId="0" borderId="3" xfId="1" applyNumberFormat="1" applyFont="1" applyFill="1" applyBorder="1" applyAlignment="1">
      <alignment vertical="center" wrapText="1"/>
    </xf>
    <xf numFmtId="1" fontId="11" fillId="0" borderId="3" xfId="1" applyNumberFormat="1" applyFont="1" applyFill="1" applyBorder="1" applyAlignment="1">
      <alignment horizontal="center" vertical="center" wrapText="1"/>
    </xf>
    <xf numFmtId="2" fontId="11" fillId="0" borderId="4" xfId="1" applyNumberFormat="1" applyFont="1" applyFill="1" applyBorder="1" applyAlignment="1">
      <alignment horizontal="center" vertical="center" wrapText="1"/>
    </xf>
    <xf numFmtId="1" fontId="11" fillId="0" borderId="7" xfId="1" applyNumberFormat="1" applyFont="1" applyFill="1" applyBorder="1" applyAlignment="1">
      <alignment horizontal="center" vertical="center" wrapText="1"/>
    </xf>
    <xf numFmtId="2" fontId="11" fillId="0" borderId="7" xfId="1" applyNumberFormat="1" applyFont="1" applyFill="1" applyBorder="1" applyAlignment="1">
      <alignment horizontal="center" vertical="center" wrapText="1"/>
    </xf>
    <xf numFmtId="165" fontId="11" fillId="0" borderId="1" xfId="1" applyNumberFormat="1" applyFont="1" applyFill="1" applyBorder="1" applyAlignment="1">
      <alignment horizontal="center" vertical="center" wrapText="1"/>
    </xf>
    <xf numFmtId="0" fontId="11" fillId="0" borderId="7" xfId="1" applyNumberFormat="1" applyFont="1" applyFill="1" applyBorder="1" applyAlignment="1">
      <alignment horizontal="center" vertical="center" wrapText="1"/>
    </xf>
    <xf numFmtId="49" fontId="11" fillId="0" borderId="7" xfId="1" applyNumberFormat="1" applyFont="1" applyFill="1" applyBorder="1" applyAlignment="1">
      <alignment vertical="top" wrapText="1"/>
    </xf>
    <xf numFmtId="49" fontId="11" fillId="0" borderId="7" xfId="1" applyNumberFormat="1" applyFont="1" applyFill="1" applyBorder="1" applyAlignment="1">
      <alignment horizontal="center" vertical="center" wrapText="1"/>
    </xf>
    <xf numFmtId="165" fontId="11" fillId="0" borderId="7"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2" fontId="13" fillId="0" borderId="1" xfId="1" applyNumberFormat="1" applyFont="1" applyFill="1" applyBorder="1" applyAlignment="1">
      <alignment horizontal="center" vertical="center" wrapText="1"/>
    </xf>
    <xf numFmtId="0" fontId="13" fillId="0" borderId="1" xfId="1" applyNumberFormat="1" applyFont="1" applyFill="1" applyBorder="1" applyAlignment="1">
      <alignment horizontal="center" vertical="top" wrapText="1"/>
    </xf>
    <xf numFmtId="0" fontId="13" fillId="0" borderId="1" xfId="1" applyNumberFormat="1" applyFont="1" applyFill="1" applyBorder="1" applyAlignment="1">
      <alignment horizontal="center" vertical="center" wrapText="1"/>
    </xf>
    <xf numFmtId="2" fontId="13" fillId="0" borderId="2" xfId="1" applyNumberFormat="1" applyFont="1" applyFill="1" applyBorder="1" applyAlignment="1">
      <alignment horizontal="center" vertical="center" wrapText="1"/>
    </xf>
    <xf numFmtId="0" fontId="13" fillId="0" borderId="2" xfId="1" applyNumberFormat="1" applyFont="1" applyFill="1" applyBorder="1" applyAlignment="1">
      <alignment horizontal="center" vertical="center" wrapText="1"/>
    </xf>
    <xf numFmtId="2" fontId="11" fillId="0" borderId="3" xfId="1" applyNumberFormat="1" applyFont="1" applyFill="1" applyBorder="1" applyAlignment="1">
      <alignment horizontal="center" vertical="center" wrapText="1"/>
    </xf>
    <xf numFmtId="0" fontId="11" fillId="0" borderId="1" xfId="1" applyNumberFormat="1" applyFont="1" applyFill="1" applyBorder="1" applyAlignment="1">
      <alignment vertical="center" wrapText="1"/>
    </xf>
    <xf numFmtId="166" fontId="11" fillId="0" borderId="1" xfId="1" applyNumberFormat="1" applyFont="1" applyFill="1" applyBorder="1" applyAlignment="1">
      <alignment horizontal="center" vertical="center" wrapText="1"/>
    </xf>
    <xf numFmtId="49" fontId="13" fillId="0" borderId="1" xfId="1" quotePrefix="1" applyNumberFormat="1" applyFont="1" applyFill="1" applyBorder="1" applyAlignment="1">
      <alignment horizontal="center" vertical="center" wrapText="1"/>
    </xf>
    <xf numFmtId="0" fontId="11" fillId="0" borderId="5" xfId="1" applyFont="1" applyFill="1" applyBorder="1" applyAlignment="1">
      <alignment horizontal="left" vertical="center" wrapText="1"/>
    </xf>
    <xf numFmtId="0" fontId="11" fillId="0" borderId="5" xfId="1" applyFont="1" applyFill="1" applyBorder="1" applyAlignment="1">
      <alignment horizontal="center" vertical="center"/>
    </xf>
    <xf numFmtId="165" fontId="11" fillId="0" borderId="6" xfId="1" applyNumberFormat="1" applyFont="1" applyFill="1" applyBorder="1" applyAlignment="1">
      <alignment horizontal="center" vertical="center" wrapText="1"/>
    </xf>
    <xf numFmtId="2" fontId="11" fillId="0" borderId="0" xfId="1" applyNumberFormat="1" applyFont="1" applyFill="1" applyAlignment="1">
      <alignment horizontal="right" wrapText="1"/>
    </xf>
    <xf numFmtId="49" fontId="11" fillId="0" borderId="0" xfId="1" applyNumberFormat="1" applyFont="1" applyFill="1" applyBorder="1" applyAlignment="1">
      <alignment horizontal="left" vertical="center" wrapText="1"/>
    </xf>
    <xf numFmtId="1" fontId="11" fillId="0" borderId="0" xfId="1" applyNumberFormat="1" applyFont="1" applyFill="1" applyBorder="1" applyAlignment="1">
      <alignment horizontal="center" vertical="center" wrapText="1"/>
    </xf>
    <xf numFmtId="0" fontId="11" fillId="0" borderId="7" xfId="0" applyFont="1" applyFill="1" applyBorder="1" applyAlignment="1">
      <alignment horizontal="center" vertical="center" wrapText="1"/>
    </xf>
    <xf numFmtId="0" fontId="0" fillId="0" borderId="1" xfId="0" applyFont="1" applyFill="1" applyBorder="1"/>
    <xf numFmtId="0" fontId="11" fillId="0" borderId="7" xfId="0" applyFont="1" applyFill="1" applyBorder="1" applyAlignment="1">
      <alignment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left" vertical="center" wrapText="1"/>
    </xf>
    <xf numFmtId="0" fontId="11" fillId="0" borderId="0" xfId="0" applyFont="1" applyFill="1" applyAlignment="1">
      <alignment horizontal="left" vertical="center" wrapText="1"/>
    </xf>
    <xf numFmtId="0" fontId="13" fillId="0" borderId="5" xfId="0" applyFont="1" applyFill="1" applyBorder="1" applyAlignment="1">
      <alignment horizontal="center" vertical="center" wrapText="1"/>
    </xf>
    <xf numFmtId="0" fontId="13" fillId="0" borderId="5" xfId="0" applyNumberFormat="1" applyFont="1" applyFill="1" applyBorder="1" applyAlignment="1">
      <alignment vertical="center" wrapText="1"/>
    </xf>
    <xf numFmtId="0" fontId="13" fillId="0" borderId="5" xfId="0" applyFont="1" applyFill="1" applyBorder="1" applyAlignment="1">
      <alignment vertical="center" wrapText="1"/>
    </xf>
    <xf numFmtId="2" fontId="13" fillId="0" borderId="5" xfId="0" applyNumberFormat="1" applyFont="1" applyFill="1" applyBorder="1" applyAlignment="1">
      <alignment horizontal="center" vertical="center" wrapText="1"/>
    </xf>
    <xf numFmtId="0" fontId="13" fillId="0" borderId="10" xfId="0" applyFont="1" applyFill="1" applyBorder="1" applyAlignment="1">
      <alignment horizontal="center" vertical="center" wrapText="1"/>
    </xf>
    <xf numFmtId="2" fontId="13" fillId="0" borderId="8" xfId="0" applyNumberFormat="1" applyFont="1" applyFill="1" applyBorder="1" applyAlignment="1">
      <alignment horizontal="center" vertical="center" wrapText="1"/>
    </xf>
    <xf numFmtId="0" fontId="13" fillId="0" borderId="8" xfId="0" applyNumberFormat="1" applyFont="1" applyFill="1" applyBorder="1" applyAlignment="1">
      <alignment vertical="center" wrapText="1"/>
    </xf>
    <xf numFmtId="0" fontId="13" fillId="0" borderId="1" xfId="0" applyFont="1" applyFill="1" applyBorder="1" applyAlignment="1">
      <alignment vertical="center" wrapText="1"/>
    </xf>
    <xf numFmtId="0" fontId="13" fillId="0" borderId="2" xfId="0" applyNumberFormat="1" applyFont="1" applyFill="1" applyBorder="1" applyAlignment="1">
      <alignment vertical="center" wrapText="1"/>
    </xf>
    <xf numFmtId="166"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vertical="center" wrapText="1"/>
    </xf>
    <xf numFmtId="0" fontId="11" fillId="0" borderId="5" xfId="0" applyNumberFormat="1" applyFont="1" applyFill="1" applyBorder="1" applyAlignment="1">
      <alignment vertical="center" wrapText="1"/>
    </xf>
    <xf numFmtId="1" fontId="11" fillId="0" borderId="5" xfId="0" applyNumberFormat="1" applyFont="1" applyFill="1" applyBorder="1" applyAlignment="1">
      <alignment horizontal="center" vertical="center" wrapText="1"/>
    </xf>
    <xf numFmtId="0" fontId="11" fillId="0" borderId="5" xfId="0" applyFont="1" applyFill="1" applyBorder="1" applyAlignment="1">
      <alignment vertical="center" wrapText="1"/>
    </xf>
    <xf numFmtId="0" fontId="11" fillId="4" borderId="5" xfId="0" applyFont="1" applyFill="1" applyBorder="1" applyAlignment="1">
      <alignment horizontal="center" vertical="center" wrapText="1"/>
    </xf>
    <xf numFmtId="0" fontId="11" fillId="4" borderId="1" xfId="0" applyNumberFormat="1" applyFont="1" applyFill="1" applyBorder="1" applyAlignment="1">
      <alignment vertical="center" wrapText="1"/>
    </xf>
    <xf numFmtId="0" fontId="11" fillId="4" borderId="1" xfId="0" applyFont="1" applyFill="1" applyBorder="1" applyAlignment="1">
      <alignment vertical="center" wrapText="1"/>
    </xf>
    <xf numFmtId="0" fontId="11" fillId="4" borderId="1" xfId="0" applyFont="1" applyFill="1" applyBorder="1" applyAlignment="1">
      <alignment horizontal="center" vertical="center" wrapText="1"/>
    </xf>
    <xf numFmtId="0" fontId="0" fillId="4" borderId="1" xfId="0" applyFont="1" applyFill="1" applyBorder="1"/>
    <xf numFmtId="0" fontId="13" fillId="0" borderId="0" xfId="0" applyFont="1" applyFill="1" applyBorder="1" applyAlignment="1">
      <alignment horizontal="left" vertical="center" wrapText="1"/>
    </xf>
    <xf numFmtId="0" fontId="11" fillId="0" borderId="0" xfId="0" applyNumberFormat="1" applyFont="1" applyFill="1" applyBorder="1" applyAlignment="1">
      <alignment vertical="center" wrapText="1"/>
    </xf>
    <xf numFmtId="0" fontId="0" fillId="0" borderId="0" xfId="0" applyFont="1" applyFill="1"/>
    <xf numFmtId="0" fontId="13" fillId="0" borderId="0" xfId="0" applyFont="1" applyFill="1" applyAlignment="1">
      <alignment horizontal="left"/>
    </xf>
    <xf numFmtId="0" fontId="11" fillId="0" borderId="0" xfId="0" applyNumberFormat="1" applyFont="1" applyFill="1"/>
    <xf numFmtId="2" fontId="11" fillId="0" borderId="0" xfId="0" applyNumberFormat="1" applyFont="1" applyFill="1" applyAlignment="1">
      <alignment horizontal="center"/>
    </xf>
    <xf numFmtId="0" fontId="13" fillId="0" borderId="0" xfId="0" applyFont="1" applyFill="1" applyBorder="1" applyAlignment="1">
      <alignment vertical="center"/>
    </xf>
    <xf numFmtId="0" fontId="54" fillId="0" borderId="1" xfId="0" applyFont="1" applyFill="1" applyBorder="1" applyAlignment="1">
      <alignment horizontal="center" vertical="center"/>
    </xf>
    <xf numFmtId="0" fontId="13" fillId="0" borderId="1" xfId="4" applyFont="1" applyFill="1" applyBorder="1" applyAlignment="1">
      <alignment vertical="top" wrapText="1"/>
    </xf>
    <xf numFmtId="0" fontId="11" fillId="0" borderId="1" xfId="4" applyFont="1" applyFill="1" applyBorder="1" applyAlignment="1">
      <alignment horizontal="left" vertical="center" wrapText="1"/>
    </xf>
    <xf numFmtId="0" fontId="13" fillId="0" borderId="1" xfId="4" applyFont="1" applyFill="1" applyBorder="1" applyAlignment="1">
      <alignment vertical="center" wrapText="1"/>
    </xf>
    <xf numFmtId="0" fontId="56" fillId="0" borderId="1" xfId="4" applyFont="1" applyFill="1" applyBorder="1" applyAlignment="1">
      <alignment horizontal="left" vertical="top" wrapText="1"/>
    </xf>
    <xf numFmtId="49" fontId="13" fillId="0" borderId="0" xfId="3" applyNumberFormat="1" applyFont="1" applyFill="1" applyAlignment="1">
      <alignment wrapText="1"/>
    </xf>
    <xf numFmtId="0" fontId="19" fillId="0" borderId="0" xfId="0" applyFont="1" applyFill="1"/>
    <xf numFmtId="0" fontId="22" fillId="0" borderId="0" xfId="5" applyFont="1" applyFill="1" applyAlignment="1"/>
    <xf numFmtId="0" fontId="19" fillId="0" borderId="0" xfId="0" applyFont="1" applyFill="1" applyAlignment="1"/>
    <xf numFmtId="0" fontId="22" fillId="0" borderId="0" xfId="0" applyFont="1" applyFill="1" applyBorder="1" applyAlignment="1">
      <alignment vertical="center"/>
    </xf>
    <xf numFmtId="49" fontId="11" fillId="0" borderId="0" xfId="3" applyNumberFormat="1" applyFont="1" applyFill="1" applyAlignment="1">
      <alignment wrapText="1"/>
    </xf>
    <xf numFmtId="0" fontId="11" fillId="0" borderId="0" xfId="3" applyNumberFormat="1" applyFont="1" applyFill="1" applyAlignment="1">
      <alignment wrapText="1"/>
    </xf>
    <xf numFmtId="49" fontId="13" fillId="0" borderId="0" xfId="3" applyNumberFormat="1" applyFont="1" applyFill="1" applyAlignment="1">
      <alignment horizontal="center" vertical="center" wrapText="1"/>
    </xf>
    <xf numFmtId="0" fontId="11" fillId="0" borderId="1" xfId="3" applyNumberFormat="1" applyFont="1" applyFill="1" applyBorder="1" applyAlignment="1">
      <alignment wrapText="1"/>
    </xf>
    <xf numFmtId="49" fontId="11" fillId="0" borderId="1" xfId="3" applyNumberFormat="1" applyFont="1" applyFill="1" applyBorder="1" applyAlignment="1">
      <alignment horizontal="center" wrapText="1"/>
    </xf>
    <xf numFmtId="2" fontId="11" fillId="0" borderId="1" xfId="3" applyNumberFormat="1" applyFont="1" applyFill="1" applyBorder="1" applyAlignment="1">
      <alignment horizontal="right" wrapText="1"/>
    </xf>
    <xf numFmtId="0" fontId="19" fillId="0" borderId="0" xfId="0" applyFont="1" applyFill="1" applyAlignment="1">
      <alignment horizontal="center"/>
    </xf>
    <xf numFmtId="1" fontId="11" fillId="0" borderId="1" xfId="1" applyNumberFormat="1" applyFont="1" applyFill="1" applyBorder="1" applyAlignment="1">
      <alignment horizontal="left" vertical="center" wrapText="1"/>
    </xf>
    <xf numFmtId="1" fontId="11" fillId="0" borderId="2" xfId="1" applyNumberFormat="1" applyFont="1" applyFill="1" applyBorder="1" applyAlignment="1">
      <alignment vertical="center" wrapText="1"/>
    </xf>
    <xf numFmtId="1" fontId="11" fillId="0" borderId="3" xfId="1" applyNumberFormat="1" applyFont="1" applyFill="1" applyBorder="1" applyAlignment="1">
      <alignment vertical="center" wrapText="1"/>
    </xf>
    <xf numFmtId="1" fontId="11" fillId="0" borderId="4" xfId="1" applyNumberFormat="1" applyFont="1" applyFill="1" applyBorder="1" applyAlignment="1">
      <alignment vertical="center" wrapText="1"/>
    </xf>
    <xf numFmtId="0" fontId="11" fillId="0" borderId="0" xfId="1" applyFont="1" applyFill="1" applyAlignment="1">
      <alignment horizontal="center" vertical="center"/>
    </xf>
    <xf numFmtId="1" fontId="11" fillId="0" borderId="1" xfId="1" applyNumberFormat="1" applyFont="1" applyFill="1" applyBorder="1" applyAlignment="1">
      <alignment vertical="center" wrapText="1"/>
    </xf>
    <xf numFmtId="1" fontId="13" fillId="0" borderId="1" xfId="1" applyNumberFormat="1" applyFont="1" applyFill="1" applyBorder="1" applyAlignment="1">
      <alignment horizontal="center" vertical="center" wrapText="1"/>
    </xf>
    <xf numFmtId="0" fontId="13" fillId="0" borderId="1" xfId="1" applyFont="1" applyFill="1" applyBorder="1" applyAlignment="1">
      <alignment vertical="center" wrapText="1"/>
    </xf>
    <xf numFmtId="0" fontId="11" fillId="0" borderId="1" xfId="0" applyFont="1" applyFill="1" applyBorder="1" applyAlignment="1">
      <alignment vertical="top" wrapText="1"/>
    </xf>
    <xf numFmtId="0" fontId="11" fillId="0" borderId="1" xfId="0" applyNumberFormat="1" applyFont="1" applyFill="1" applyBorder="1" applyAlignment="1">
      <alignment horizontal="center" vertical="center"/>
    </xf>
    <xf numFmtId="0" fontId="13" fillId="0" borderId="1" xfId="0" applyFont="1" applyFill="1" applyBorder="1" applyAlignment="1">
      <alignment horizontal="center" vertical="top" wrapText="1"/>
    </xf>
    <xf numFmtId="0" fontId="13" fillId="0" borderId="5" xfId="0" applyFont="1" applyFill="1" applyBorder="1" applyAlignment="1">
      <alignment horizontal="center" vertical="top" wrapText="1"/>
    </xf>
    <xf numFmtId="1" fontId="11" fillId="0" borderId="1" xfId="0" applyNumberFormat="1" applyFont="1" applyFill="1" applyBorder="1" applyAlignment="1">
      <alignment vertical="top" wrapText="1"/>
    </xf>
    <xf numFmtId="1" fontId="11" fillId="4" borderId="1" xfId="0" applyNumberFormat="1" applyFont="1" applyFill="1" applyBorder="1" applyAlignment="1">
      <alignment horizontal="center" vertical="top" wrapText="1"/>
    </xf>
    <xf numFmtId="0" fontId="11" fillId="0" borderId="0" xfId="1" applyFont="1" applyFill="1" applyAlignment="1">
      <alignment vertical="top"/>
    </xf>
    <xf numFmtId="0" fontId="11" fillId="0" borderId="0" xfId="1" applyFont="1" applyFill="1" applyBorder="1" applyAlignment="1"/>
    <xf numFmtId="0" fontId="11" fillId="4" borderId="1" xfId="1" applyFont="1" applyFill="1" applyBorder="1" applyAlignment="1">
      <alignment horizontal="left" vertical="center"/>
    </xf>
    <xf numFmtId="0" fontId="11" fillId="4" borderId="0" xfId="1" applyFont="1" applyFill="1" applyAlignment="1">
      <alignment horizontal="center" vertical="center"/>
    </xf>
    <xf numFmtId="0" fontId="11" fillId="4" borderId="1" xfId="1" applyFont="1" applyFill="1" applyBorder="1" applyAlignment="1">
      <alignment horizontal="center"/>
    </xf>
    <xf numFmtId="49" fontId="11" fillId="4" borderId="1" xfId="1" applyNumberFormat="1" applyFont="1" applyFill="1" applyBorder="1" applyAlignment="1">
      <alignment horizontal="left" vertical="center" wrapText="1"/>
    </xf>
    <xf numFmtId="0" fontId="13" fillId="4" borderId="1" xfId="1" applyFont="1" applyFill="1" applyBorder="1" applyAlignment="1">
      <alignment horizontal="center" vertical="center"/>
    </xf>
    <xf numFmtId="0" fontId="13" fillId="4" borderId="1" xfId="1" applyFont="1" applyFill="1" applyBorder="1" applyAlignment="1">
      <alignment horizontal="center"/>
    </xf>
    <xf numFmtId="10" fontId="11" fillId="4" borderId="1" xfId="1" applyNumberFormat="1" applyFont="1" applyFill="1" applyBorder="1" applyAlignment="1">
      <alignment horizontal="right" vertical="center" wrapText="1"/>
    </xf>
    <xf numFmtId="2" fontId="11" fillId="4" borderId="1" xfId="7" applyNumberFormat="1" applyFont="1" applyFill="1" applyBorder="1" applyAlignment="1">
      <alignment horizontal="center" vertical="center"/>
    </xf>
    <xf numFmtId="0" fontId="11" fillId="4" borderId="1" xfId="1" applyFont="1" applyFill="1" applyBorder="1"/>
    <xf numFmtId="0" fontId="13" fillId="0" borderId="0" xfId="1" applyFont="1" applyFill="1" applyAlignment="1">
      <alignment horizontal="right" vertical="center"/>
    </xf>
    <xf numFmtId="0" fontId="11" fillId="0" borderId="0" xfId="1" applyFont="1" applyFill="1" applyAlignment="1">
      <alignment horizontal="left"/>
    </xf>
    <xf numFmtId="0" fontId="11" fillId="0" borderId="0" xfId="1" applyNumberFormat="1" applyFont="1" applyFill="1"/>
    <xf numFmtId="0" fontId="11" fillId="0" borderId="0" xfId="1" applyFont="1" applyFill="1" applyAlignment="1">
      <alignment horizontal="center"/>
    </xf>
    <xf numFmtId="0" fontId="11" fillId="0" borderId="0" xfId="1" applyFont="1" applyFill="1" applyBorder="1" applyAlignment="1">
      <alignment vertical="top" wrapText="1"/>
    </xf>
    <xf numFmtId="0" fontId="11" fillId="4" borderId="5" xfId="1" applyFont="1" applyFill="1" applyBorder="1" applyAlignment="1">
      <alignment horizontal="center" vertical="center"/>
    </xf>
    <xf numFmtId="0" fontId="11" fillId="4" borderId="1" xfId="1" applyFont="1" applyFill="1" applyBorder="1" applyAlignment="1">
      <alignment horizontal="left" vertical="top" wrapText="1"/>
    </xf>
    <xf numFmtId="0" fontId="13" fillId="4" borderId="1" xfId="1" applyFont="1" applyFill="1" applyBorder="1" applyAlignment="1">
      <alignment horizontal="center" vertical="top"/>
    </xf>
    <xf numFmtId="49" fontId="13" fillId="4" borderId="1" xfId="1" applyNumberFormat="1" applyFont="1" applyFill="1" applyBorder="1" applyAlignment="1">
      <alignment vertical="top" wrapText="1"/>
    </xf>
    <xf numFmtId="0" fontId="13" fillId="0" borderId="1" xfId="0" applyFont="1" applyFill="1" applyBorder="1" applyAlignment="1" applyProtection="1">
      <alignment horizontal="center" vertical="top" wrapText="1"/>
    </xf>
    <xf numFmtId="0" fontId="13" fillId="0" borderId="1" xfId="0" applyFont="1" applyFill="1" applyBorder="1" applyAlignment="1" applyProtection="1">
      <alignment horizontal="center" vertical="center" wrapText="1"/>
    </xf>
    <xf numFmtId="0" fontId="13" fillId="0" borderId="1" xfId="0" applyFont="1" applyFill="1" applyBorder="1" applyAlignment="1" applyProtection="1">
      <alignment horizontal="center"/>
    </xf>
    <xf numFmtId="0" fontId="13" fillId="0" borderId="7" xfId="0" applyFont="1" applyFill="1" applyBorder="1" applyAlignment="1">
      <alignment horizontal="center" vertical="center" wrapText="1"/>
    </xf>
    <xf numFmtId="1" fontId="13" fillId="0" borderId="1" xfId="0" applyNumberFormat="1" applyFont="1" applyFill="1" applyBorder="1" applyAlignment="1">
      <alignment horizontal="center" vertical="center" wrapText="1"/>
    </xf>
    <xf numFmtId="0" fontId="13" fillId="0" borderId="7" xfId="3" applyFont="1" applyFill="1" applyBorder="1" applyAlignment="1">
      <alignment horizontal="center" vertical="center" wrapText="1"/>
    </xf>
    <xf numFmtId="1" fontId="13" fillId="0" borderId="1" xfId="3" applyNumberFormat="1" applyFont="1" applyFill="1" applyBorder="1" applyAlignment="1">
      <alignment horizontal="center" vertical="center" wrapText="1"/>
    </xf>
    <xf numFmtId="0" fontId="13" fillId="0" borderId="2" xfId="1" applyFont="1" applyFill="1" applyBorder="1" applyAlignment="1">
      <alignment horizontal="center" vertical="top" wrapText="1"/>
    </xf>
    <xf numFmtId="0" fontId="11" fillId="0" borderId="7" xfId="1" applyFont="1" applyFill="1" applyBorder="1" applyAlignment="1">
      <alignment horizontal="center" vertical="center" wrapText="1"/>
    </xf>
    <xf numFmtId="0" fontId="57" fillId="4" borderId="0" xfId="0" applyFont="1" applyFill="1" applyBorder="1" applyAlignment="1">
      <alignment vertical="center" wrapText="1"/>
    </xf>
    <xf numFmtId="0" fontId="13" fillId="4" borderId="0" xfId="0" applyFont="1" applyFill="1" applyBorder="1" applyAlignment="1">
      <alignment vertical="center" wrapText="1"/>
    </xf>
    <xf numFmtId="0" fontId="58" fillId="4" borderId="0" xfId="0" applyFont="1" applyFill="1"/>
    <xf numFmtId="1" fontId="11" fillId="0" borderId="0" xfId="1" applyNumberFormat="1" applyFont="1" applyFill="1" applyBorder="1" applyAlignment="1">
      <alignment vertical="top" wrapText="1"/>
    </xf>
    <xf numFmtId="0" fontId="11" fillId="0" borderId="1" xfId="1" applyFont="1" applyFill="1" applyBorder="1" applyAlignment="1">
      <alignment horizontal="center" vertical="center" wrapText="1"/>
    </xf>
    <xf numFmtId="0" fontId="13" fillId="4" borderId="0" xfId="0" applyFont="1" applyFill="1" applyAlignment="1">
      <alignment vertical="top" wrapText="1"/>
    </xf>
    <xf numFmtId="0" fontId="60" fillId="4" borderId="14" xfId="0" applyFont="1" applyFill="1" applyBorder="1" applyAlignment="1">
      <alignment vertical="top" wrapText="1"/>
    </xf>
    <xf numFmtId="0" fontId="60" fillId="4" borderId="1" xfId="0" applyFont="1" applyFill="1" applyBorder="1" applyAlignment="1">
      <alignment vertical="top" wrapText="1"/>
    </xf>
    <xf numFmtId="0" fontId="60" fillId="4" borderId="0" xfId="0" applyFont="1" applyFill="1" applyBorder="1" applyAlignment="1">
      <alignment vertical="top" wrapText="1"/>
    </xf>
    <xf numFmtId="0" fontId="60" fillId="4" borderId="1" xfId="0" applyFont="1" applyFill="1" applyBorder="1" applyAlignment="1">
      <alignment horizontal="center" vertical="top" wrapText="1"/>
    </xf>
    <xf numFmtId="1" fontId="59" fillId="4" borderId="1" xfId="0" applyNumberFormat="1" applyFont="1" applyFill="1" applyBorder="1" applyAlignment="1">
      <alignment horizontal="center" vertical="top" wrapText="1"/>
    </xf>
    <xf numFmtId="2" fontId="59" fillId="4" borderId="1" xfId="0" applyNumberFormat="1" applyFont="1" applyFill="1" applyBorder="1" applyAlignment="1">
      <alignment horizontal="center" vertical="top" wrapText="1"/>
    </xf>
    <xf numFmtId="0" fontId="60" fillId="4" borderId="12" xfId="0" applyFont="1" applyFill="1" applyBorder="1" applyAlignment="1">
      <alignment horizontal="center" vertical="top" wrapText="1"/>
    </xf>
    <xf numFmtId="0" fontId="60" fillId="4" borderId="12" xfId="0" applyFont="1" applyFill="1" applyBorder="1" applyAlignment="1">
      <alignment vertical="top" wrapText="1"/>
    </xf>
    <xf numFmtId="0" fontId="60" fillId="4" borderId="11" xfId="0" applyFont="1" applyFill="1" applyBorder="1" applyAlignment="1">
      <alignment vertical="top" wrapText="1"/>
    </xf>
    <xf numFmtId="1" fontId="60" fillId="4" borderId="11" xfId="0" applyNumberFormat="1" applyFont="1" applyFill="1" applyBorder="1" applyAlignment="1">
      <alignment vertical="top" wrapText="1"/>
    </xf>
    <xf numFmtId="0" fontId="60" fillId="4" borderId="1" xfId="0" applyFont="1" applyFill="1" applyBorder="1" applyAlignment="1">
      <alignment horizontal="left" vertical="top" wrapText="1"/>
    </xf>
    <xf numFmtId="0" fontId="60" fillId="4" borderId="2" xfId="0" applyFont="1" applyFill="1" applyBorder="1" applyAlignment="1">
      <alignment vertical="top" wrapText="1"/>
    </xf>
    <xf numFmtId="1" fontId="60" fillId="4" borderId="3" xfId="0" applyNumberFormat="1" applyFont="1" applyFill="1" applyBorder="1" applyAlignment="1">
      <alignment vertical="top" wrapText="1"/>
    </xf>
    <xf numFmtId="0" fontId="60" fillId="4" borderId="8" xfId="0" applyFont="1" applyFill="1" applyBorder="1" applyAlignment="1">
      <alignment vertical="top" wrapText="1"/>
    </xf>
    <xf numFmtId="0" fontId="60" fillId="4" borderId="9" xfId="0" applyFont="1" applyFill="1" applyBorder="1" applyAlignment="1">
      <alignment vertical="top" wrapText="1"/>
    </xf>
    <xf numFmtId="1" fontId="60" fillId="4" borderId="9" xfId="0" applyNumberFormat="1" applyFont="1" applyFill="1" applyBorder="1" applyAlignment="1">
      <alignment vertical="top" wrapText="1"/>
    </xf>
    <xf numFmtId="0" fontId="60" fillId="4" borderId="1" xfId="0" applyFont="1" applyFill="1" applyBorder="1" applyAlignment="1">
      <alignment horizontal="center" vertical="center" wrapText="1"/>
    </xf>
    <xf numFmtId="0" fontId="60" fillId="4" borderId="1" xfId="0" applyFont="1" applyFill="1" applyBorder="1" applyAlignment="1">
      <alignment vertical="center" wrapText="1"/>
    </xf>
    <xf numFmtId="1" fontId="59" fillId="4" borderId="1" xfId="0" applyNumberFormat="1" applyFont="1" applyFill="1" applyBorder="1" applyAlignment="1">
      <alignment horizontal="center" vertical="center" wrapText="1"/>
    </xf>
    <xf numFmtId="2" fontId="59" fillId="4" borderId="1" xfId="0" applyNumberFormat="1" applyFont="1" applyFill="1" applyBorder="1" applyAlignment="1">
      <alignment horizontal="center" vertical="center" wrapText="1"/>
    </xf>
    <xf numFmtId="1" fontId="60" fillId="4" borderId="0" xfId="0" applyNumberFormat="1" applyFont="1" applyFill="1" applyBorder="1" applyAlignment="1">
      <alignment vertical="top" wrapText="1"/>
    </xf>
    <xf numFmtId="2" fontId="59" fillId="4" borderId="0" xfId="0" applyNumberFormat="1" applyFont="1" applyFill="1" applyBorder="1" applyAlignment="1">
      <alignment horizontal="center" vertical="top" wrapText="1"/>
    </xf>
    <xf numFmtId="0" fontId="60" fillId="4" borderId="3" xfId="0" applyFont="1" applyFill="1" applyBorder="1" applyAlignment="1">
      <alignment vertical="top" wrapText="1"/>
    </xf>
    <xf numFmtId="1" fontId="60" fillId="4" borderId="4" xfId="0" applyNumberFormat="1" applyFont="1" applyFill="1" applyBorder="1" applyAlignment="1">
      <alignment vertical="top" wrapText="1"/>
    </xf>
    <xf numFmtId="2" fontId="59" fillId="4" borderId="14" xfId="0" applyNumberFormat="1" applyFont="1" applyFill="1" applyBorder="1" applyAlignment="1">
      <alignment vertical="top" wrapText="1"/>
    </xf>
    <xf numFmtId="2" fontId="59" fillId="4" borderId="0" xfId="0" applyNumberFormat="1" applyFont="1" applyFill="1" applyBorder="1" applyAlignment="1">
      <alignment vertical="top" wrapText="1"/>
    </xf>
    <xf numFmtId="1" fontId="59" fillId="4" borderId="0" xfId="0" applyNumberFormat="1" applyFont="1" applyFill="1" applyBorder="1" applyAlignment="1">
      <alignment vertical="top" wrapText="1"/>
    </xf>
    <xf numFmtId="0" fontId="60" fillId="4" borderId="1" xfId="0" quotePrefix="1" applyFont="1" applyFill="1" applyBorder="1" applyAlignment="1">
      <alignment vertical="top" wrapText="1"/>
    </xf>
    <xf numFmtId="0" fontId="60" fillId="4" borderId="5" xfId="0" quotePrefix="1" applyFont="1" applyFill="1" applyBorder="1" applyAlignment="1">
      <alignment vertical="top" wrapText="1"/>
    </xf>
    <xf numFmtId="0" fontId="60" fillId="4" borderId="5" xfId="0" applyFont="1" applyFill="1" applyBorder="1" applyAlignment="1">
      <alignment vertical="top" wrapText="1"/>
    </xf>
    <xf numFmtId="0" fontId="60" fillId="4" borderId="5" xfId="0" applyFont="1" applyFill="1" applyBorder="1" applyAlignment="1">
      <alignment horizontal="center" vertical="top" wrapText="1"/>
    </xf>
    <xf numFmtId="1" fontId="59" fillId="4" borderId="5" xfId="0" applyNumberFormat="1" applyFont="1" applyFill="1" applyBorder="1" applyAlignment="1">
      <alignment horizontal="center" vertical="top" wrapText="1"/>
    </xf>
    <xf numFmtId="0" fontId="60" fillId="4" borderId="2" xfId="0" quotePrefix="1" applyFont="1" applyFill="1" applyBorder="1" applyAlignment="1">
      <alignment vertical="top" wrapText="1"/>
    </xf>
    <xf numFmtId="0" fontId="60" fillId="4" borderId="3" xfId="0" quotePrefix="1" applyFont="1" applyFill="1" applyBorder="1" applyAlignment="1">
      <alignment vertical="top" wrapText="1"/>
    </xf>
    <xf numFmtId="1" fontId="60" fillId="4" borderId="3" xfId="0" quotePrefix="1" applyNumberFormat="1" applyFont="1" applyFill="1" applyBorder="1" applyAlignment="1">
      <alignment vertical="top" wrapText="1"/>
    </xf>
    <xf numFmtId="0" fontId="60" fillId="4" borderId="14" xfId="0" quotePrefix="1" applyFont="1" applyFill="1" applyBorder="1" applyAlignment="1">
      <alignment vertical="top" wrapText="1"/>
    </xf>
    <xf numFmtId="0" fontId="60" fillId="4" borderId="0" xfId="0" applyFont="1" applyFill="1" applyBorder="1" applyAlignment="1">
      <alignment horizontal="center" vertical="top" wrapText="1"/>
    </xf>
    <xf numFmtId="1" fontId="59" fillId="4" borderId="0" xfId="0" applyNumberFormat="1" applyFont="1" applyFill="1" applyBorder="1" applyAlignment="1">
      <alignment horizontal="center" vertical="top" wrapText="1"/>
    </xf>
    <xf numFmtId="2" fontId="59" fillId="4" borderId="7" xfId="0" applyNumberFormat="1" applyFont="1" applyFill="1" applyBorder="1" applyAlignment="1">
      <alignment horizontal="center" vertical="top" wrapText="1"/>
    </xf>
    <xf numFmtId="1" fontId="60" fillId="4" borderId="1" xfId="0" quotePrefix="1" applyNumberFormat="1" applyFont="1" applyFill="1" applyBorder="1" applyAlignment="1">
      <alignment vertical="top" wrapText="1"/>
    </xf>
    <xf numFmtId="2" fontId="59" fillId="4" borderId="2" xfId="0" applyNumberFormat="1" applyFont="1" applyFill="1" applyBorder="1" applyAlignment="1">
      <alignment vertical="top" wrapText="1"/>
    </xf>
    <xf numFmtId="1" fontId="59" fillId="4" borderId="3" xfId="0" applyNumberFormat="1" applyFont="1" applyFill="1" applyBorder="1" applyAlignment="1">
      <alignment vertical="top" wrapText="1"/>
    </xf>
    <xf numFmtId="0" fontId="60" fillId="4" borderId="3" xfId="0" applyFont="1" applyFill="1" applyBorder="1" applyAlignment="1">
      <alignment horizontal="center" vertical="top" wrapText="1"/>
    </xf>
    <xf numFmtId="0" fontId="60" fillId="4" borderId="7" xfId="0" applyFont="1" applyFill="1" applyBorder="1" applyAlignment="1">
      <alignment horizontal="center" vertical="top" wrapText="1"/>
    </xf>
    <xf numFmtId="0" fontId="59" fillId="4" borderId="1" xfId="0" applyFont="1" applyFill="1" applyBorder="1" applyAlignment="1">
      <alignment horizontal="center" vertical="top" wrapText="1"/>
    </xf>
    <xf numFmtId="0" fontId="59" fillId="4" borderId="7" xfId="0" applyFont="1" applyFill="1" applyBorder="1" applyAlignment="1">
      <alignment horizontal="center" vertical="top" wrapText="1"/>
    </xf>
    <xf numFmtId="0" fontId="53" fillId="0" borderId="1" xfId="0" applyFont="1" applyFill="1" applyBorder="1" applyAlignment="1">
      <alignment horizontal="center" vertical="top" wrapText="1"/>
    </xf>
    <xf numFmtId="2" fontId="11" fillId="0" borderId="1" xfId="6" applyNumberFormat="1" applyFont="1" applyFill="1" applyBorder="1" applyAlignment="1">
      <alignment horizontal="center"/>
    </xf>
    <xf numFmtId="49" fontId="11" fillId="0" borderId="0" xfId="1" applyNumberFormat="1" applyFont="1" applyFill="1" applyBorder="1" applyAlignment="1">
      <alignment horizontal="center" vertical="top" wrapText="1"/>
    </xf>
    <xf numFmtId="0" fontId="11" fillId="0" borderId="0" xfId="1" applyNumberFormat="1" applyFont="1" applyFill="1" applyBorder="1" applyAlignment="1">
      <alignment horizontal="center" vertical="top" wrapText="1"/>
    </xf>
    <xf numFmtId="0" fontId="19" fillId="0" borderId="0" xfId="6" applyFont="1" applyFill="1" applyBorder="1" applyAlignment="1">
      <alignment horizontal="center" vertical="center"/>
    </xf>
    <xf numFmtId="0" fontId="11" fillId="0" borderId="0" xfId="0" applyNumberFormat="1" applyFont="1" applyFill="1" applyBorder="1" applyAlignment="1">
      <alignment horizontal="center" vertical="top" wrapText="1"/>
    </xf>
    <xf numFmtId="0" fontId="1" fillId="0" borderId="0" xfId="1" applyFill="1" applyBorder="1" applyAlignment="1">
      <alignment horizontal="center"/>
    </xf>
    <xf numFmtId="0" fontId="11" fillId="0" borderId="0" xfId="0" applyFont="1" applyFill="1" applyBorder="1" applyAlignment="1">
      <alignment horizontal="center"/>
    </xf>
    <xf numFmtId="0" fontId="11" fillId="0" borderId="0" xfId="0" applyFont="1" applyFill="1" applyBorder="1"/>
    <xf numFmtId="0" fontId="13" fillId="0" borderId="0" xfId="1" applyFont="1" applyFill="1" applyAlignment="1">
      <alignment horizontal="center" vertical="center"/>
    </xf>
    <xf numFmtId="0" fontId="53" fillId="0" borderId="5" xfId="0" applyFont="1" applyFill="1" applyBorder="1" applyAlignment="1">
      <alignment horizontal="center" vertical="center" wrapText="1"/>
    </xf>
    <xf numFmtId="0" fontId="53" fillId="0" borderId="5" xfId="0" applyFont="1" applyFill="1" applyBorder="1" applyAlignment="1">
      <alignment horizontal="center" vertical="top" wrapText="1"/>
    </xf>
    <xf numFmtId="0" fontId="6" fillId="4" borderId="2" xfId="0" applyFont="1" applyFill="1" applyBorder="1" applyAlignment="1">
      <alignment vertical="top" wrapText="1"/>
    </xf>
    <xf numFmtId="0" fontId="58" fillId="4" borderId="3" xfId="0" applyFont="1" applyFill="1" applyBorder="1" applyAlignment="1">
      <alignment horizontal="center" vertical="top" wrapText="1"/>
    </xf>
    <xf numFmtId="0" fontId="58" fillId="4" borderId="4" xfId="0" applyFont="1" applyFill="1" applyBorder="1" applyAlignment="1">
      <alignment vertical="top" wrapText="1"/>
    </xf>
    <xf numFmtId="0" fontId="60" fillId="4" borderId="4" xfId="0" applyFont="1" applyFill="1" applyBorder="1" applyAlignment="1">
      <alignment vertical="top" wrapText="1"/>
    </xf>
    <xf numFmtId="49" fontId="9" fillId="2" borderId="0" xfId="1" applyNumberFormat="1" applyFont="1" applyFill="1" applyAlignment="1">
      <alignment wrapText="1"/>
    </xf>
    <xf numFmtId="0" fontId="63" fillId="5" borderId="0" xfId="16" applyFill="1"/>
    <xf numFmtId="0" fontId="9" fillId="5" borderId="0" xfId="16" applyFont="1" applyFill="1" applyAlignment="1">
      <alignment vertical="center" wrapText="1"/>
    </xf>
    <xf numFmtId="0" fontId="9" fillId="5" borderId="0" xfId="16" applyFont="1" applyFill="1" applyAlignment="1">
      <alignment vertical="center"/>
    </xf>
    <xf numFmtId="0" fontId="36" fillId="5" borderId="1" xfId="16" applyFont="1" applyFill="1" applyBorder="1" applyAlignment="1">
      <alignment horizontal="center" vertical="center" wrapText="1"/>
    </xf>
    <xf numFmtId="0" fontId="9" fillId="5" borderId="0" xfId="16" applyFont="1" applyFill="1"/>
    <xf numFmtId="0" fontId="37" fillId="5" borderId="1" xfId="16" applyFont="1" applyFill="1" applyBorder="1" applyAlignment="1">
      <alignment horizontal="center" vertical="top" wrapText="1"/>
    </xf>
    <xf numFmtId="0" fontId="10" fillId="5" borderId="1" xfId="16" applyFont="1" applyFill="1" applyBorder="1" applyAlignment="1">
      <alignment vertical="top" wrapText="1"/>
    </xf>
    <xf numFmtId="0" fontId="10" fillId="5" borderId="1" xfId="16" applyFont="1" applyFill="1" applyBorder="1" applyAlignment="1">
      <alignment horizontal="center" vertical="top" wrapText="1"/>
    </xf>
    <xf numFmtId="2" fontId="10" fillId="5" borderId="1" xfId="16" applyNumberFormat="1" applyFont="1" applyFill="1" applyBorder="1" applyAlignment="1">
      <alignment horizontal="center" vertical="top" wrapText="1"/>
    </xf>
    <xf numFmtId="0" fontId="63" fillId="5" borderId="1" xfId="16" applyFill="1" applyBorder="1"/>
    <xf numFmtId="2" fontId="63" fillId="5" borderId="0" xfId="16" applyNumberFormat="1" applyFill="1" applyAlignment="1">
      <alignment vertical="center"/>
    </xf>
    <xf numFmtId="0" fontId="38" fillId="5" borderId="1" xfId="16" applyFont="1" applyFill="1" applyBorder="1" applyAlignment="1">
      <alignment vertical="top" wrapText="1"/>
    </xf>
    <xf numFmtId="0" fontId="31" fillId="5" borderId="1" xfId="16" applyFont="1" applyFill="1" applyBorder="1" applyAlignment="1">
      <alignment vertical="top"/>
    </xf>
    <xf numFmtId="2" fontId="63" fillId="5" borderId="0" xfId="16" applyNumberFormat="1" applyFill="1"/>
    <xf numFmtId="0" fontId="37" fillId="5" borderId="1" xfId="16" applyFont="1" applyFill="1" applyBorder="1" applyAlignment="1">
      <alignment horizontal="center" vertical="top"/>
    </xf>
    <xf numFmtId="0" fontId="10" fillId="5" borderId="1" xfId="16" applyFont="1" applyFill="1" applyBorder="1" applyAlignment="1">
      <alignment horizontal="left" vertical="top" wrapText="1"/>
    </xf>
    <xf numFmtId="0" fontId="10" fillId="5" borderId="1" xfId="16" applyFont="1" applyFill="1" applyBorder="1" applyAlignment="1">
      <alignment horizontal="center" vertical="top"/>
    </xf>
    <xf numFmtId="0" fontId="10" fillId="5" borderId="1" xfId="16" applyFont="1" applyFill="1" applyBorder="1" applyAlignment="1">
      <alignment vertical="top"/>
    </xf>
    <xf numFmtId="0" fontId="36" fillId="5" borderId="1" xfId="16" applyFont="1" applyFill="1" applyBorder="1" applyAlignment="1">
      <alignment horizontal="center" vertical="top" wrapText="1"/>
    </xf>
    <xf numFmtId="0" fontId="10" fillId="5" borderId="1" xfId="16" applyFont="1" applyFill="1" applyBorder="1" applyAlignment="1">
      <alignment vertical="center" wrapText="1"/>
    </xf>
    <xf numFmtId="0" fontId="63" fillId="6" borderId="0" xfId="16" applyFill="1"/>
    <xf numFmtId="0" fontId="37" fillId="0" borderId="1" xfId="16" applyFont="1" applyBorder="1" applyAlignment="1">
      <alignment horizontal="center" vertical="center" wrapText="1"/>
    </xf>
    <xf numFmtId="0" fontId="10" fillId="0" borderId="1" xfId="16" applyFont="1" applyBorder="1" applyAlignment="1">
      <alignment vertical="center"/>
    </xf>
    <xf numFmtId="0" fontId="10" fillId="0" borderId="1" xfId="16" applyFont="1" applyBorder="1" applyAlignment="1">
      <alignment horizontal="center" vertical="center"/>
    </xf>
    <xf numFmtId="0" fontId="10" fillId="0" borderId="1" xfId="16" applyFont="1" applyBorder="1" applyAlignment="1">
      <alignment vertical="top"/>
    </xf>
    <xf numFmtId="0" fontId="39" fillId="2" borderId="1" xfId="16" applyFont="1" applyFill="1" applyBorder="1" applyAlignment="1">
      <alignment horizontal="left" vertical="center"/>
    </xf>
    <xf numFmtId="2" fontId="63" fillId="0" borderId="0" xfId="16" applyNumberFormat="1"/>
    <xf numFmtId="0" fontId="63" fillId="0" borderId="0" xfId="16"/>
    <xf numFmtId="0" fontId="37" fillId="0" borderId="1" xfId="16" applyFont="1" applyBorder="1" applyAlignment="1">
      <alignment horizontal="center" vertical="center"/>
    </xf>
    <xf numFmtId="0" fontId="10" fillId="5" borderId="1" xfId="16" applyFont="1" applyFill="1" applyBorder="1" applyAlignment="1">
      <alignment horizontal="left" vertical="center" wrapText="1"/>
    </xf>
    <xf numFmtId="0" fontId="39" fillId="5" borderId="1" xfId="16" applyFont="1" applyFill="1" applyBorder="1" applyAlignment="1">
      <alignment horizontal="left" vertical="center"/>
    </xf>
    <xf numFmtId="0" fontId="63" fillId="5" borderId="1" xfId="16" applyFill="1" applyBorder="1" applyAlignment="1">
      <alignment horizontal="left"/>
    </xf>
    <xf numFmtId="0" fontId="10" fillId="5" borderId="1" xfId="16" applyFont="1" applyFill="1" applyBorder="1"/>
    <xf numFmtId="0" fontId="13" fillId="5" borderId="1" xfId="16" applyFont="1" applyFill="1" applyBorder="1" applyAlignment="1">
      <alignment vertical="top"/>
    </xf>
    <xf numFmtId="0" fontId="39" fillId="2" borderId="1" xfId="16" applyFont="1" applyFill="1" applyBorder="1" applyAlignment="1">
      <alignment horizontal="left" vertical="top"/>
    </xf>
    <xf numFmtId="0" fontId="37" fillId="0" borderId="1" xfId="16" applyFont="1" applyBorder="1" applyAlignment="1">
      <alignment horizontal="center" vertical="top" wrapText="1"/>
    </xf>
    <xf numFmtId="0" fontId="10" fillId="0" borderId="1" xfId="16" applyFont="1" applyBorder="1" applyAlignment="1">
      <alignment vertical="top" wrapText="1"/>
    </xf>
    <xf numFmtId="0" fontId="10" fillId="0" borderId="1" xfId="16" applyFont="1" applyBorder="1" applyAlignment="1">
      <alignment horizontal="center" vertical="top"/>
    </xf>
    <xf numFmtId="0" fontId="10" fillId="0" borderId="1" xfId="16" applyFont="1" applyBorder="1" applyAlignment="1">
      <alignment horizontal="left" vertical="top" wrapText="1"/>
    </xf>
    <xf numFmtId="1" fontId="37" fillId="5" borderId="1" xfId="16" applyNumberFormat="1" applyFont="1" applyFill="1" applyBorder="1" applyAlignment="1">
      <alignment horizontal="center" vertical="top"/>
    </xf>
    <xf numFmtId="0" fontId="40" fillId="5" borderId="1" xfId="16" applyFont="1" applyFill="1" applyBorder="1" applyAlignment="1">
      <alignment horizontal="left" vertical="top" wrapText="1"/>
    </xf>
    <xf numFmtId="0" fontId="40" fillId="5" borderId="1" xfId="16" applyFont="1" applyFill="1" applyBorder="1" applyAlignment="1">
      <alignment horizontal="center" vertical="top"/>
    </xf>
    <xf numFmtId="0" fontId="41" fillId="5" borderId="1" xfId="16" applyFont="1" applyFill="1" applyBorder="1" applyAlignment="1">
      <alignment vertical="top"/>
    </xf>
    <xf numFmtId="0" fontId="3" fillId="5" borderId="1" xfId="16" applyFont="1" applyFill="1" applyBorder="1" applyAlignment="1">
      <alignment horizontal="left" vertical="center"/>
    </xf>
    <xf numFmtId="0" fontId="42" fillId="5" borderId="1" xfId="16" applyFont="1" applyFill="1" applyBorder="1" applyAlignment="1">
      <alignment vertical="top"/>
    </xf>
    <xf numFmtId="2" fontId="9" fillId="5" borderId="0" xfId="16" applyNumberFormat="1" applyFont="1" applyFill="1" applyAlignment="1">
      <alignment vertical="center" wrapText="1"/>
    </xf>
    <xf numFmtId="0" fontId="63" fillId="5" borderId="1" xfId="16" applyFill="1" applyBorder="1" applyAlignment="1">
      <alignment horizontal="left" vertical="top"/>
    </xf>
    <xf numFmtId="0" fontId="10" fillId="0" borderId="1" xfId="16" applyFont="1" applyBorder="1" applyAlignment="1">
      <alignment horizontal="center" vertical="top" wrapText="1"/>
    </xf>
    <xf numFmtId="0" fontId="36" fillId="5" borderId="1" xfId="16" applyFont="1" applyFill="1" applyBorder="1" applyAlignment="1">
      <alignment vertical="top" wrapText="1"/>
    </xf>
    <xf numFmtId="0" fontId="37" fillId="5" borderId="7" xfId="3" applyFont="1" applyFill="1" applyBorder="1" applyAlignment="1">
      <alignment horizontal="center" vertical="top" wrapText="1"/>
    </xf>
    <xf numFmtId="0" fontId="40" fillId="5" borderId="1" xfId="16" applyFont="1" applyFill="1" applyBorder="1" applyAlignment="1">
      <alignment vertical="center" wrapText="1"/>
    </xf>
    <xf numFmtId="0" fontId="40" fillId="5" borderId="1" xfId="16" applyFont="1" applyFill="1" applyBorder="1" applyAlignment="1">
      <alignment horizontal="center" vertical="top" wrapText="1"/>
    </xf>
    <xf numFmtId="0" fontId="40" fillId="5" borderId="1" xfId="16" applyFont="1" applyFill="1" applyBorder="1" applyAlignment="1">
      <alignment vertical="top" wrapText="1"/>
    </xf>
    <xf numFmtId="0" fontId="63" fillId="5" borderId="1" xfId="16" applyFill="1" applyBorder="1" applyAlignment="1">
      <alignment vertical="top"/>
    </xf>
    <xf numFmtId="0" fontId="21" fillId="2" borderId="1" xfId="16" applyFont="1" applyFill="1" applyBorder="1" applyAlignment="1">
      <alignment vertical="top" wrapText="1"/>
    </xf>
    <xf numFmtId="0" fontId="39" fillId="2" borderId="1" xfId="16" applyFont="1" applyFill="1" applyBorder="1" applyAlignment="1">
      <alignment horizontal="left" vertical="center" wrapText="1"/>
    </xf>
    <xf numFmtId="0" fontId="36" fillId="5" borderId="1" xfId="16" applyFont="1" applyFill="1" applyBorder="1" applyAlignment="1">
      <alignment horizontal="left" vertical="top" wrapText="1"/>
    </xf>
    <xf numFmtId="0" fontId="37" fillId="0" borderId="1" xfId="16" applyFont="1" applyBorder="1" applyAlignment="1">
      <alignment horizontal="center" vertical="top"/>
    </xf>
    <xf numFmtId="2" fontId="9" fillId="5" borderId="0" xfId="16" applyNumberFormat="1" applyFont="1" applyFill="1"/>
    <xf numFmtId="1" fontId="37" fillId="5" borderId="1" xfId="16" applyNumberFormat="1" applyFont="1" applyFill="1" applyBorder="1" applyAlignment="1">
      <alignment horizontal="center" vertical="top" wrapText="1"/>
    </xf>
    <xf numFmtId="2" fontId="36" fillId="5" borderId="1" xfId="16" applyNumberFormat="1" applyFont="1" applyFill="1" applyBorder="1" applyAlignment="1">
      <alignment horizontal="left" vertical="top" wrapText="1"/>
    </xf>
    <xf numFmtId="2" fontId="10" fillId="5" borderId="1" xfId="16" applyNumberFormat="1" applyFont="1" applyFill="1" applyBorder="1" applyAlignment="1">
      <alignment horizontal="left" vertical="top" wrapText="1"/>
    </xf>
    <xf numFmtId="0" fontId="40" fillId="5" borderId="1" xfId="16" applyFont="1" applyFill="1" applyBorder="1" applyAlignment="1">
      <alignment vertical="top"/>
    </xf>
    <xf numFmtId="0" fontId="10" fillId="0" borderId="12" xfId="3" applyFont="1" applyBorder="1" applyAlignment="1">
      <alignment vertical="top" wrapText="1"/>
    </xf>
    <xf numFmtId="0" fontId="10" fillId="0" borderId="7" xfId="3" applyFont="1" applyBorder="1" applyAlignment="1">
      <alignment horizontal="center" vertical="top" wrapText="1"/>
    </xf>
    <xf numFmtId="0" fontId="37" fillId="0" borderId="4" xfId="3" applyFont="1" applyBorder="1" applyAlignment="1">
      <alignment horizontal="center" vertical="top"/>
    </xf>
    <xf numFmtId="0" fontId="10" fillId="0" borderId="2" xfId="3" applyFont="1" applyBorder="1" applyAlignment="1">
      <alignment vertical="top" wrapText="1"/>
    </xf>
    <xf numFmtId="0" fontId="10" fillId="0" borderId="1" xfId="3" applyFont="1" applyBorder="1" applyAlignment="1">
      <alignment horizontal="center" vertical="top" wrapText="1"/>
    </xf>
    <xf numFmtId="0" fontId="10" fillId="0" borderId="8" xfId="3" applyFont="1" applyBorder="1" applyAlignment="1">
      <alignment vertical="top" wrapText="1"/>
    </xf>
    <xf numFmtId="0" fontId="10" fillId="0" borderId="5" xfId="3" applyFont="1" applyBorder="1" applyAlignment="1">
      <alignment horizontal="center" vertical="top" wrapText="1"/>
    </xf>
    <xf numFmtId="0" fontId="37" fillId="0" borderId="1" xfId="3" applyFont="1" applyBorder="1" applyAlignment="1">
      <alignment horizontal="center" vertical="top"/>
    </xf>
    <xf numFmtId="0" fontId="10" fillId="0" borderId="1" xfId="3" applyFont="1" applyBorder="1" applyAlignment="1">
      <alignment vertical="top" wrapText="1"/>
    </xf>
    <xf numFmtId="0" fontId="10" fillId="0" borderId="7" xfId="3" applyFont="1" applyBorder="1" applyAlignment="1">
      <alignment vertical="top" wrapText="1"/>
    </xf>
    <xf numFmtId="0" fontId="10" fillId="5" borderId="1" xfId="16" applyFont="1" applyFill="1" applyBorder="1" applyAlignment="1">
      <alignment horizontal="left" vertical="center"/>
    </xf>
    <xf numFmtId="0" fontId="10" fillId="5" borderId="1" xfId="16" applyFont="1" applyFill="1" applyBorder="1" applyAlignment="1">
      <alignment horizontal="left" vertical="top"/>
    </xf>
    <xf numFmtId="0" fontId="10" fillId="5" borderId="0" xfId="16" applyFont="1" applyFill="1" applyAlignment="1">
      <alignment horizontal="center" vertical="top" wrapText="1"/>
    </xf>
    <xf numFmtId="0" fontId="38" fillId="5" borderId="1" xfId="16" applyFont="1" applyFill="1" applyBorder="1" applyAlignment="1">
      <alignment vertical="top"/>
    </xf>
    <xf numFmtId="0" fontId="1" fillId="5" borderId="1" xfId="3" applyFill="1" applyBorder="1" applyAlignment="1">
      <alignment vertical="center"/>
    </xf>
    <xf numFmtId="0" fontId="43" fillId="5" borderId="1" xfId="16" applyFont="1" applyFill="1" applyBorder="1" applyAlignment="1">
      <alignment horizontal="left" vertical="top"/>
    </xf>
    <xf numFmtId="0" fontId="10" fillId="5" borderId="1" xfId="16" applyFont="1" applyFill="1" applyBorder="1" applyAlignment="1">
      <alignment vertical="center"/>
    </xf>
    <xf numFmtId="0" fontId="37" fillId="5" borderId="1" xfId="16" applyFont="1" applyFill="1" applyBorder="1" applyAlignment="1">
      <alignment horizontal="center" vertical="center" wrapText="1"/>
    </xf>
    <xf numFmtId="0" fontId="10" fillId="5" borderId="1" xfId="16" applyFont="1" applyFill="1" applyBorder="1" applyAlignment="1">
      <alignment horizontal="center" vertical="center" wrapText="1"/>
    </xf>
    <xf numFmtId="0" fontId="36" fillId="0" borderId="1" xfId="16" applyFont="1" applyBorder="1" applyAlignment="1">
      <alignment horizontal="center" vertical="top" wrapText="1"/>
    </xf>
    <xf numFmtId="0" fontId="11" fillId="5" borderId="1" xfId="16" applyFont="1" applyFill="1" applyBorder="1"/>
    <xf numFmtId="0" fontId="37" fillId="4" borderId="1" xfId="16" applyFont="1" applyFill="1" applyBorder="1" applyAlignment="1">
      <alignment horizontal="center" vertical="top" wrapText="1"/>
    </xf>
    <xf numFmtId="0" fontId="10" fillId="4" borderId="1" xfId="16" applyFont="1" applyFill="1" applyBorder="1" applyAlignment="1">
      <alignment horizontal="left" vertical="top" wrapText="1"/>
    </xf>
    <xf numFmtId="0" fontId="10" fillId="4" borderId="1" xfId="16" applyFont="1" applyFill="1" applyBorder="1" applyAlignment="1">
      <alignment horizontal="center" vertical="top" wrapText="1"/>
    </xf>
    <xf numFmtId="0" fontId="10" fillId="4" borderId="1" xfId="16" applyFont="1" applyFill="1" applyBorder="1" applyAlignment="1">
      <alignment vertical="top"/>
    </xf>
    <xf numFmtId="2" fontId="63" fillId="4" borderId="0" xfId="16" applyNumberFormat="1" applyFill="1"/>
    <xf numFmtId="0" fontId="63" fillId="4" borderId="0" xfId="16" applyFill="1"/>
    <xf numFmtId="0" fontId="39" fillId="5" borderId="1" xfId="16" applyFont="1" applyFill="1" applyBorder="1" applyAlignment="1">
      <alignment vertical="top" wrapText="1"/>
    </xf>
    <xf numFmtId="0" fontId="11" fillId="5" borderId="1" xfId="16" applyFont="1" applyFill="1" applyBorder="1" applyAlignment="1">
      <alignment vertical="top"/>
    </xf>
    <xf numFmtId="0" fontId="44" fillId="5" borderId="1" xfId="16" applyFont="1" applyFill="1" applyBorder="1" applyAlignment="1">
      <alignment vertical="top" wrapText="1"/>
    </xf>
    <xf numFmtId="0" fontId="39" fillId="5" borderId="1" xfId="16" applyFont="1" applyFill="1" applyBorder="1" applyAlignment="1">
      <alignment horizontal="left" vertical="top"/>
    </xf>
    <xf numFmtId="0" fontId="1" fillId="5" borderId="1" xfId="16" applyFont="1" applyFill="1" applyBorder="1" applyAlignment="1">
      <alignment vertical="top"/>
    </xf>
    <xf numFmtId="2" fontId="10" fillId="5" borderId="0" xfId="16" applyNumberFormat="1" applyFont="1" applyFill="1" applyAlignment="1">
      <alignment horizontal="left" vertical="center" wrapText="1"/>
    </xf>
    <xf numFmtId="0" fontId="46" fillId="0" borderId="2" xfId="16" applyFont="1" applyBorder="1" applyAlignment="1">
      <alignment vertical="center" wrapText="1"/>
    </xf>
    <xf numFmtId="2" fontId="10" fillId="0" borderId="0" xfId="16" applyNumberFormat="1" applyFont="1" applyAlignment="1">
      <alignment horizontal="left" vertical="center" wrapText="1"/>
    </xf>
    <xf numFmtId="0" fontId="37" fillId="5" borderId="1" xfId="16" applyFont="1" applyFill="1" applyBorder="1" applyAlignment="1">
      <alignment vertical="top" wrapText="1"/>
    </xf>
    <xf numFmtId="0" fontId="47" fillId="5" borderId="1" xfId="16" applyFont="1" applyFill="1" applyBorder="1" applyAlignment="1">
      <alignment vertical="top" wrapText="1"/>
    </xf>
    <xf numFmtId="0" fontId="37" fillId="5" borderId="1" xfId="16" applyFont="1" applyFill="1" applyBorder="1" applyAlignment="1">
      <alignment vertical="top"/>
    </xf>
    <xf numFmtId="2" fontId="36" fillId="5" borderId="0" xfId="16" applyNumberFormat="1" applyFont="1" applyFill="1" applyAlignment="1">
      <alignment vertical="top" wrapText="1"/>
    </xf>
    <xf numFmtId="0" fontId="36" fillId="5" borderId="0" xfId="16" applyFont="1" applyFill="1" applyAlignment="1">
      <alignment vertical="top" wrapText="1"/>
    </xf>
    <xf numFmtId="0" fontId="63" fillId="0" borderId="1" xfId="16" applyBorder="1"/>
    <xf numFmtId="0" fontId="37" fillId="5" borderId="1" xfId="16" applyFont="1" applyFill="1" applyBorder="1" applyAlignment="1">
      <alignment horizontal="center" vertical="center"/>
    </xf>
    <xf numFmtId="0" fontId="10" fillId="5" borderId="1" xfId="16" applyFont="1" applyFill="1" applyBorder="1" applyAlignment="1">
      <alignment horizontal="center" vertical="center"/>
    </xf>
    <xf numFmtId="0" fontId="40" fillId="5" borderId="1" xfId="16" applyFont="1" applyFill="1" applyBorder="1" applyAlignment="1">
      <alignment horizontal="center" vertical="center" wrapText="1"/>
    </xf>
    <xf numFmtId="0" fontId="49" fillId="5" borderId="1" xfId="16" applyFont="1" applyFill="1" applyBorder="1" applyAlignment="1">
      <alignment vertical="top"/>
    </xf>
    <xf numFmtId="0" fontId="42" fillId="5" borderId="1" xfId="16" applyFont="1" applyFill="1" applyBorder="1" applyAlignment="1">
      <alignment horizontal="left" vertical="top" wrapText="1"/>
    </xf>
    <xf numFmtId="0" fontId="11" fillId="5" borderId="1" xfId="16" applyFont="1" applyFill="1" applyBorder="1" applyAlignment="1">
      <alignment vertical="top" wrapText="1"/>
    </xf>
    <xf numFmtId="0" fontId="40" fillId="0" borderId="1" xfId="16" applyFont="1" applyBorder="1" applyAlignment="1">
      <alignment horizontal="center" vertical="top" wrapText="1"/>
    </xf>
    <xf numFmtId="0" fontId="40" fillId="5" borderId="4" xfId="16" applyFont="1" applyFill="1" applyBorder="1" applyAlignment="1">
      <alignment vertical="top" wrapText="1"/>
    </xf>
    <xf numFmtId="0" fontId="49" fillId="5" borderId="1" xfId="16" applyFont="1" applyFill="1" applyBorder="1" applyAlignment="1">
      <alignment vertical="top" wrapText="1"/>
    </xf>
    <xf numFmtId="0" fontId="13" fillId="5" borderId="1" xfId="16" applyFont="1" applyFill="1" applyBorder="1" applyAlignment="1">
      <alignment vertical="top" wrapText="1"/>
    </xf>
    <xf numFmtId="0" fontId="9" fillId="5" borderId="1" xfId="16" applyFont="1" applyFill="1" applyBorder="1" applyAlignment="1">
      <alignment vertical="center"/>
    </xf>
    <xf numFmtId="0" fontId="9" fillId="5" borderId="1" xfId="16" applyFont="1" applyFill="1" applyBorder="1" applyAlignment="1">
      <alignment vertical="top"/>
    </xf>
    <xf numFmtId="0" fontId="51" fillId="5" borderId="1" xfId="12" applyFont="1" applyFill="1" applyBorder="1" applyAlignment="1">
      <alignment vertical="center"/>
    </xf>
    <xf numFmtId="0" fontId="64" fillId="5" borderId="1" xfId="12" applyFont="1" applyFill="1" applyBorder="1" applyAlignment="1">
      <alignment vertical="center" wrapText="1"/>
    </xf>
    <xf numFmtId="0" fontId="9" fillId="5" borderId="1" xfId="16" applyFont="1" applyFill="1" applyBorder="1" applyAlignment="1">
      <alignment vertical="top" wrapText="1"/>
    </xf>
    <xf numFmtId="49" fontId="28" fillId="0" borderId="0" xfId="1" applyNumberFormat="1" applyFont="1" applyFill="1" applyBorder="1" applyAlignment="1">
      <alignment vertical="center" wrapText="1"/>
    </xf>
    <xf numFmtId="49" fontId="9" fillId="2" borderId="0" xfId="1" applyNumberFormat="1" applyFont="1" applyFill="1" applyAlignment="1">
      <alignment vertical="top"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165" fontId="11" fillId="4" borderId="1" xfId="1"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55" fillId="0" borderId="0" xfId="0" applyFont="1" applyFill="1"/>
    <xf numFmtId="0" fontId="65" fillId="0" borderId="0" xfId="0" applyFont="1" applyFill="1" applyBorder="1" applyAlignment="1"/>
    <xf numFmtId="0" fontId="38" fillId="0" borderId="0" xfId="0" applyFont="1" applyFill="1" applyBorder="1" applyAlignment="1">
      <alignment horizontal="center"/>
    </xf>
    <xf numFmtId="0" fontId="33" fillId="0" borderId="0" xfId="0" applyFont="1" applyFill="1" applyBorder="1" applyAlignment="1">
      <alignment horizontal="center"/>
    </xf>
    <xf numFmtId="0" fontId="67" fillId="0" borderId="0" xfId="0" applyFont="1" applyFill="1" applyBorder="1" applyAlignment="1">
      <alignment horizontal="center"/>
    </xf>
    <xf numFmtId="0" fontId="68" fillId="0" borderId="0" xfId="0" applyFont="1" applyFill="1" applyAlignment="1">
      <alignment horizontal="center"/>
    </xf>
    <xf numFmtId="0" fontId="11" fillId="0" borderId="0" xfId="0" applyFont="1" applyFill="1" applyAlignment="1"/>
    <xf numFmtId="0" fontId="22" fillId="0" borderId="0" xfId="0" applyFont="1" applyFill="1" applyAlignment="1"/>
    <xf numFmtId="0" fontId="38" fillId="0" borderId="1" xfId="0" applyFont="1" applyFill="1" applyBorder="1" applyAlignment="1">
      <alignment horizontal="center" vertical="center" wrapText="1"/>
    </xf>
    <xf numFmtId="0" fontId="13" fillId="0" borderId="1" xfId="5" applyFont="1" applyFill="1" applyBorder="1" applyAlignment="1">
      <alignment horizontal="center" vertical="center"/>
    </xf>
    <xf numFmtId="0" fontId="13" fillId="0" borderId="2" xfId="5" applyFont="1" applyFill="1" applyBorder="1" applyAlignment="1">
      <alignment horizontal="center" vertical="center"/>
    </xf>
    <xf numFmtId="0" fontId="33" fillId="0" borderId="1" xfId="0" applyFont="1" applyFill="1" applyBorder="1" applyAlignment="1">
      <alignment horizontal="center" vertical="center" wrapText="1"/>
    </xf>
    <xf numFmtId="0" fontId="11" fillId="0" borderId="1" xfId="5" applyFont="1" applyFill="1" applyBorder="1" applyAlignment="1">
      <alignment horizontal="center" vertical="center" wrapText="1"/>
    </xf>
    <xf numFmtId="0" fontId="11" fillId="0" borderId="7" xfId="5" applyNumberFormat="1" applyFont="1" applyFill="1" applyBorder="1" applyAlignment="1">
      <alignment horizontal="center" vertical="center" wrapText="1"/>
    </xf>
    <xf numFmtId="0" fontId="11" fillId="0" borderId="7" xfId="5" applyFont="1" applyFill="1" applyBorder="1" applyAlignment="1">
      <alignment horizontal="center" vertical="center" wrapText="1"/>
    </xf>
    <xf numFmtId="0" fontId="33" fillId="0" borderId="1" xfId="0" applyFont="1" applyFill="1" applyBorder="1" applyAlignment="1">
      <alignment horizontal="center" vertical="center"/>
    </xf>
    <xf numFmtId="0" fontId="11" fillId="0" borderId="1" xfId="17" applyFont="1" applyFill="1" applyBorder="1" applyAlignment="1">
      <alignment vertical="center" wrapText="1"/>
    </xf>
    <xf numFmtId="0" fontId="11" fillId="0" borderId="1" xfId="17" applyFont="1" applyFill="1" applyBorder="1" applyAlignment="1">
      <alignment horizontal="center" vertical="center" wrapText="1"/>
    </xf>
    <xf numFmtId="2" fontId="33" fillId="0" borderId="1" xfId="0" applyNumberFormat="1" applyFont="1" applyFill="1" applyBorder="1" applyAlignment="1">
      <alignment horizontal="center" vertical="center"/>
    </xf>
    <xf numFmtId="0" fontId="33" fillId="0" borderId="1" xfId="0" applyFont="1" applyFill="1" applyBorder="1" applyAlignment="1">
      <alignment vertical="center" wrapText="1"/>
    </xf>
    <xf numFmtId="0" fontId="11" fillId="0" borderId="1" xfId="0" applyFont="1" applyFill="1" applyBorder="1" applyAlignment="1">
      <alignment horizontal="left" vertical="top" wrapText="1"/>
    </xf>
    <xf numFmtId="0" fontId="11" fillId="0" borderId="1" xfId="0" applyFont="1" applyFill="1" applyBorder="1" applyAlignment="1">
      <alignment horizontal="center" vertical="top" wrapText="1"/>
    </xf>
    <xf numFmtId="0" fontId="33" fillId="0" borderId="6" xfId="0" applyFont="1" applyFill="1" applyBorder="1" applyAlignment="1">
      <alignment horizontal="center" vertical="center" wrapText="1"/>
    </xf>
    <xf numFmtId="0" fontId="33" fillId="0" borderId="1" xfId="0" applyFont="1" applyFill="1" applyBorder="1" applyAlignment="1">
      <alignment vertical="center"/>
    </xf>
    <xf numFmtId="0" fontId="33" fillId="0" borderId="5" xfId="0" applyFont="1" applyFill="1" applyBorder="1" applyAlignment="1">
      <alignment horizontal="center" vertical="center" wrapText="1"/>
    </xf>
    <xf numFmtId="0" fontId="11" fillId="0" borderId="7"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33" fillId="0" borderId="6" xfId="0" applyFont="1" applyFill="1" applyBorder="1" applyAlignment="1">
      <alignment horizontal="center" vertical="center" wrapText="1"/>
    </xf>
    <xf numFmtId="49" fontId="11" fillId="0" borderId="1" xfId="0" applyNumberFormat="1" applyFont="1" applyFill="1" applyBorder="1" applyAlignment="1">
      <alignment horizontal="left" wrapText="1"/>
    </xf>
    <xf numFmtId="0" fontId="38" fillId="0" borderId="3" xfId="0" applyFont="1" applyFill="1" applyBorder="1" applyAlignment="1">
      <alignment vertical="center" wrapText="1"/>
    </xf>
    <xf numFmtId="0" fontId="38" fillId="0" borderId="1" xfId="0" applyFont="1" applyFill="1" applyBorder="1" applyAlignment="1">
      <alignment vertical="center" wrapText="1"/>
    </xf>
    <xf numFmtId="2" fontId="38" fillId="0" borderId="1" xfId="0" applyNumberFormat="1" applyFont="1" applyFill="1" applyBorder="1" applyAlignment="1">
      <alignment horizontal="center" vertical="center"/>
    </xf>
    <xf numFmtId="0" fontId="38" fillId="0" borderId="5" xfId="0" applyFont="1" applyFill="1" applyBorder="1" applyAlignment="1">
      <alignment horizontal="center" vertical="center" wrapText="1"/>
    </xf>
    <xf numFmtId="0" fontId="13" fillId="4" borderId="1" xfId="0" applyNumberFormat="1" applyFont="1" applyFill="1" applyBorder="1" applyAlignment="1">
      <alignment vertical="center" wrapText="1"/>
    </xf>
    <xf numFmtId="49" fontId="11" fillId="4" borderId="1" xfId="0" applyNumberFormat="1" applyFont="1" applyFill="1" applyBorder="1" applyAlignment="1">
      <alignment vertical="center" wrapText="1"/>
    </xf>
    <xf numFmtId="0" fontId="33" fillId="0" borderId="3" xfId="0" applyFont="1" applyFill="1" applyBorder="1" applyAlignment="1"/>
    <xf numFmtId="0" fontId="33" fillId="0" borderId="1" xfId="0" applyFont="1" applyFill="1" applyBorder="1" applyAlignment="1">
      <alignment horizontal="center"/>
    </xf>
    <xf numFmtId="0" fontId="0" fillId="4" borderId="1" xfId="0" applyFill="1" applyBorder="1" applyAlignment="1">
      <alignment vertical="center"/>
    </xf>
    <xf numFmtId="0" fontId="11" fillId="0" borderId="3" xfId="0" applyFont="1" applyFill="1" applyBorder="1" applyAlignment="1">
      <alignment vertical="center"/>
    </xf>
    <xf numFmtId="0" fontId="11" fillId="0" borderId="4" xfId="0" applyFont="1" applyFill="1" applyBorder="1" applyAlignment="1">
      <alignment vertical="center"/>
    </xf>
    <xf numFmtId="2" fontId="13" fillId="0" borderId="1" xfId="0" applyNumberFormat="1" applyFont="1" applyFill="1" applyBorder="1" applyAlignment="1">
      <alignment horizontal="left" vertical="center"/>
    </xf>
    <xf numFmtId="0" fontId="11" fillId="0" borderId="1" xfId="0" applyFont="1" applyFill="1" applyBorder="1" applyAlignment="1">
      <alignment vertical="center"/>
    </xf>
    <xf numFmtId="2" fontId="11" fillId="0" borderId="1" xfId="5" applyNumberFormat="1" applyFont="1" applyFill="1" applyBorder="1" applyAlignment="1">
      <alignment horizontal="center" vertical="center" wrapText="1"/>
    </xf>
    <xf numFmtId="0" fontId="0" fillId="4" borderId="1" xfId="0" applyFill="1" applyBorder="1" applyAlignment="1">
      <alignment vertical="center" wrapText="1"/>
    </xf>
    <xf numFmtId="1" fontId="11" fillId="0" borderId="1" xfId="0" applyNumberFormat="1" applyFont="1" applyFill="1" applyBorder="1" applyAlignment="1">
      <alignment horizontal="center" vertical="center"/>
    </xf>
    <xf numFmtId="0" fontId="13" fillId="0" borderId="1" xfId="0" applyFont="1" applyFill="1" applyBorder="1" applyAlignment="1">
      <alignment horizontal="left" vertical="center" wrapText="1"/>
    </xf>
    <xf numFmtId="0" fontId="22" fillId="0" borderId="1" xfId="0" applyFont="1" applyFill="1" applyBorder="1" applyAlignment="1">
      <alignment horizontal="center"/>
    </xf>
    <xf numFmtId="0" fontId="70" fillId="0" borderId="1" xfId="0" applyFont="1" applyFill="1" applyBorder="1" applyAlignment="1">
      <alignment vertical="center" wrapText="1"/>
    </xf>
    <xf numFmtId="4" fontId="70" fillId="0" borderId="1" xfId="0" applyNumberFormat="1" applyFont="1" applyFill="1" applyBorder="1" applyAlignment="1">
      <alignment vertical="center"/>
    </xf>
    <xf numFmtId="0" fontId="22" fillId="0" borderId="1" xfId="0" applyFont="1" applyFill="1" applyBorder="1" applyAlignment="1"/>
    <xf numFmtId="0" fontId="11" fillId="0" borderId="1" xfId="0" applyFont="1" applyFill="1" applyBorder="1" applyAlignment="1">
      <alignment horizontal="left" wrapText="1"/>
    </xf>
    <xf numFmtId="0" fontId="65" fillId="0" borderId="0" xfId="1" applyFont="1" applyFill="1" applyBorder="1" applyAlignment="1">
      <alignment vertical="center" wrapText="1"/>
    </xf>
    <xf numFmtId="0" fontId="66" fillId="0" borderId="0" xfId="1" applyFont="1" applyFill="1" applyBorder="1" applyAlignment="1">
      <alignment vertical="center" wrapText="1"/>
    </xf>
    <xf numFmtId="0" fontId="65" fillId="0" borderId="0" xfId="0" applyFont="1" applyFill="1" applyBorder="1" applyAlignment="1">
      <alignment horizontal="center"/>
    </xf>
    <xf numFmtId="0" fontId="66" fillId="0" borderId="0" xfId="0" applyFont="1" applyFill="1" applyBorder="1" applyAlignment="1">
      <alignment vertical="center" wrapText="1"/>
    </xf>
    <xf numFmtId="0" fontId="11" fillId="0" borderId="1" xfId="17" applyFont="1" applyFill="1" applyBorder="1" applyAlignment="1">
      <alignment horizontal="left" vertical="center" wrapText="1"/>
    </xf>
    <xf numFmtId="0" fontId="11" fillId="0" borderId="1" xfId="0" applyNumberFormat="1" applyFont="1" applyFill="1" applyBorder="1" applyAlignment="1">
      <alignment horizontal="center"/>
    </xf>
    <xf numFmtId="2" fontId="38" fillId="0" borderId="3" xfId="0" applyNumberFormat="1" applyFont="1" applyFill="1" applyBorder="1" applyAlignment="1">
      <alignment horizontal="center" vertical="center"/>
    </xf>
    <xf numFmtId="0" fontId="0" fillId="0" borderId="1" xfId="0" applyFill="1" applyBorder="1"/>
    <xf numFmtId="0" fontId="22" fillId="0" borderId="1" xfId="0" applyFont="1" applyFill="1" applyBorder="1"/>
    <xf numFmtId="0" fontId="70" fillId="0" borderId="0" xfId="0" applyFont="1" applyFill="1" applyBorder="1" applyAlignment="1">
      <alignment vertical="center" wrapText="1"/>
    </xf>
    <xf numFmtId="4" fontId="70" fillId="0" borderId="0" xfId="0" applyNumberFormat="1" applyFont="1" applyFill="1" applyBorder="1" applyAlignment="1">
      <alignment vertical="center"/>
    </xf>
    <xf numFmtId="0" fontId="10" fillId="2" borderId="4" xfId="0" applyFont="1" applyFill="1" applyBorder="1" applyAlignment="1">
      <alignment vertical="top" wrapText="1"/>
    </xf>
    <xf numFmtId="0" fontId="10" fillId="5" borderId="1" xfId="12" applyFont="1" applyFill="1" applyBorder="1" applyAlignment="1">
      <alignment horizontal="center" vertical="center" wrapText="1"/>
    </xf>
    <xf numFmtId="0" fontId="10" fillId="5" borderId="1" xfId="12" applyFont="1" applyFill="1" applyBorder="1" applyAlignment="1">
      <alignment vertical="center" wrapText="1"/>
    </xf>
    <xf numFmtId="0" fontId="10" fillId="5" borderId="1" xfId="12" applyFont="1" applyFill="1" applyBorder="1" applyAlignment="1">
      <alignment horizontal="center" vertical="center"/>
    </xf>
    <xf numFmtId="0" fontId="1" fillId="5" borderId="1" xfId="16" applyFont="1" applyFill="1" applyBorder="1"/>
    <xf numFmtId="2" fontId="1" fillId="5" borderId="0" xfId="16" applyNumberFormat="1" applyFont="1" applyFill="1"/>
    <xf numFmtId="0" fontId="1" fillId="5" borderId="0" xfId="16" applyFont="1" applyFill="1"/>
    <xf numFmtId="0" fontId="11" fillId="0" borderId="5" xfId="1" applyNumberFormat="1" applyFont="1" applyFill="1" applyBorder="1" applyAlignment="1">
      <alignment horizontal="center" vertical="center" wrapText="1"/>
    </xf>
    <xf numFmtId="0" fontId="11" fillId="0" borderId="1" xfId="1" applyFont="1" applyFill="1" applyBorder="1" applyAlignment="1">
      <alignment horizontal="center" vertical="center" wrapText="1"/>
    </xf>
    <xf numFmtId="0" fontId="11" fillId="0" borderId="7" xfId="1" applyFont="1" applyFill="1" applyBorder="1" applyAlignment="1">
      <alignment horizontal="center" vertical="center" wrapText="1"/>
    </xf>
    <xf numFmtId="0" fontId="11" fillId="0" borderId="7" xfId="1" applyFont="1" applyFill="1" applyBorder="1" applyAlignment="1">
      <alignment horizontal="left" vertical="center" wrapText="1"/>
    </xf>
    <xf numFmtId="0" fontId="11" fillId="0" borderId="5" xfId="1" applyNumberFormat="1" applyFont="1" applyFill="1" applyBorder="1" applyAlignment="1">
      <alignment horizontal="center" vertical="center" wrapText="1"/>
    </xf>
    <xf numFmtId="0" fontId="11" fillId="0" borderId="1" xfId="1" applyFont="1" applyFill="1" applyBorder="1" applyAlignment="1">
      <alignment horizontal="center" vertical="center" wrapText="1"/>
    </xf>
    <xf numFmtId="49" fontId="11" fillId="0" borderId="2" xfId="0" applyNumberFormat="1" applyFont="1" applyFill="1" applyBorder="1" applyAlignment="1">
      <alignment vertical="center" wrapText="1"/>
    </xf>
    <xf numFmtId="2" fontId="11" fillId="0" borderId="4" xfId="0" applyNumberFormat="1" applyFont="1" applyFill="1" applyBorder="1" applyAlignment="1">
      <alignment horizontal="center" vertical="center"/>
    </xf>
    <xf numFmtId="0" fontId="55" fillId="0" borderId="0" xfId="0" applyFont="1" applyFill="1" applyBorder="1" applyAlignment="1">
      <alignment horizontal="center" vertical="center"/>
    </xf>
    <xf numFmtId="0" fontId="34" fillId="4" borderId="0" xfId="0" applyFont="1" applyFill="1" applyAlignment="1">
      <alignment horizontal="center" vertical="center"/>
    </xf>
    <xf numFmtId="0" fontId="11" fillId="0" borderId="5" xfId="6" applyNumberFormat="1" applyFont="1" applyFill="1" applyBorder="1" applyAlignment="1">
      <alignment vertical="top" wrapText="1"/>
    </xf>
    <xf numFmtId="2" fontId="11" fillId="0" borderId="1" xfId="6" applyNumberFormat="1" applyFont="1" applyFill="1" applyBorder="1" applyAlignment="1">
      <alignment horizontal="center" vertical="top" wrapText="1"/>
    </xf>
    <xf numFmtId="10" fontId="19" fillId="0" borderId="0" xfId="6" applyNumberFormat="1" applyFill="1"/>
    <xf numFmtId="0" fontId="59" fillId="4" borderId="1" xfId="0" applyFont="1" applyFill="1" applyBorder="1" applyAlignment="1">
      <alignment horizontal="center" vertical="top" wrapText="1"/>
    </xf>
    <xf numFmtId="0" fontId="11" fillId="0" borderId="1" xfId="0" applyFont="1" applyFill="1" applyBorder="1" applyAlignment="1">
      <alignment horizontal="center" vertical="center" wrapText="1"/>
    </xf>
    <xf numFmtId="9" fontId="11" fillId="0" borderId="1" xfId="6" applyNumberFormat="1" applyFont="1" applyFill="1" applyBorder="1" applyAlignment="1">
      <alignment horizontal="center" vertical="center" wrapText="1"/>
    </xf>
    <xf numFmtId="0" fontId="10" fillId="0" borderId="1" xfId="0" applyFont="1" applyFill="1" applyBorder="1" applyAlignment="1">
      <alignment horizontal="center" vertical="top" wrapText="1"/>
    </xf>
    <xf numFmtId="0" fontId="60" fillId="4" borderId="9" xfId="0" applyFont="1" applyFill="1" applyBorder="1" applyAlignment="1">
      <alignment horizontal="center" vertical="top" wrapText="1"/>
    </xf>
    <xf numFmtId="0" fontId="60" fillId="4" borderId="11" xfId="0" applyFont="1" applyFill="1" applyBorder="1" applyAlignment="1">
      <alignment horizontal="center" vertical="top" wrapText="1"/>
    </xf>
    <xf numFmtId="1" fontId="59" fillId="4" borderId="3" xfId="0" applyNumberFormat="1" applyFont="1" applyFill="1" applyBorder="1" applyAlignment="1">
      <alignment horizontal="center" vertical="top" wrapText="1"/>
    </xf>
    <xf numFmtId="0" fontId="11" fillId="0" borderId="1" xfId="1" applyFont="1" applyFill="1" applyBorder="1" applyAlignment="1">
      <alignment horizontal="center" vertical="center" wrapText="1"/>
    </xf>
    <xf numFmtId="0" fontId="11" fillId="0" borderId="1" xfId="1" applyFont="1" applyFill="1" applyBorder="1" applyAlignment="1">
      <alignment horizontal="center" vertical="center" wrapText="1"/>
    </xf>
    <xf numFmtId="0" fontId="11" fillId="0" borderId="1" xfId="1" applyFont="1" applyFill="1" applyBorder="1" applyAlignment="1">
      <alignment horizontal="center" vertical="center" wrapText="1"/>
    </xf>
    <xf numFmtId="2" fontId="13" fillId="0" borderId="1" xfId="1" applyNumberFormat="1" applyFont="1" applyFill="1" applyBorder="1" applyAlignment="1">
      <alignment horizontal="center" vertical="center"/>
    </xf>
    <xf numFmtId="0" fontId="13" fillId="0" borderId="7" xfId="1" applyFont="1" applyFill="1" applyBorder="1" applyAlignment="1">
      <alignment horizontal="center" vertical="center" wrapText="1"/>
    </xf>
    <xf numFmtId="0" fontId="11" fillId="0" borderId="0" xfId="1" applyFont="1" applyFill="1" applyBorder="1" applyAlignment="1">
      <alignment horizontal="left" vertical="center" wrapText="1"/>
    </xf>
    <xf numFmtId="0" fontId="3" fillId="0" borderId="0" xfId="1" applyFont="1" applyFill="1" applyBorder="1" applyAlignment="1">
      <alignment horizontal="center"/>
    </xf>
    <xf numFmtId="0" fontId="13" fillId="0" borderId="7" xfId="1" applyFont="1" applyFill="1" applyBorder="1" applyAlignment="1">
      <alignment horizontal="center" vertical="center"/>
    </xf>
    <xf numFmtId="0" fontId="13" fillId="0" borderId="7" xfId="1" applyNumberFormat="1" applyFont="1" applyFill="1" applyBorder="1" applyAlignment="1">
      <alignment horizontal="center" vertical="center" wrapText="1"/>
    </xf>
    <xf numFmtId="0" fontId="13" fillId="0" borderId="1" xfId="1" applyFont="1" applyFill="1" applyBorder="1" applyAlignment="1">
      <alignment horizontal="center" vertical="center" wrapText="1"/>
    </xf>
    <xf numFmtId="0" fontId="11" fillId="0" borderId="1" xfId="1" applyFont="1" applyFill="1" applyBorder="1" applyAlignment="1">
      <alignment horizontal="center" vertical="center" wrapText="1"/>
    </xf>
    <xf numFmtId="0" fontId="11" fillId="0" borderId="7" xfId="1" applyFont="1" applyFill="1" applyBorder="1" applyAlignment="1">
      <alignment horizontal="center" vertical="center" wrapText="1"/>
    </xf>
    <xf numFmtId="0" fontId="11" fillId="0" borderId="1" xfId="1" applyFont="1" applyFill="1" applyBorder="1" applyAlignment="1">
      <alignment horizontal="center" vertical="center" wrapText="1"/>
    </xf>
    <xf numFmtId="1" fontId="11" fillId="0" borderId="0" xfId="1" applyNumberFormat="1" applyFont="1" applyFill="1" applyBorder="1" applyAlignment="1">
      <alignment horizontal="left" vertical="top" wrapText="1"/>
    </xf>
    <xf numFmtId="0" fontId="60" fillId="4" borderId="1" xfId="1" applyFont="1" applyFill="1" applyBorder="1" applyAlignment="1">
      <alignment horizontal="center" vertical="top" wrapText="1"/>
    </xf>
    <xf numFmtId="0" fontId="60" fillId="4" borderId="3" xfId="1" applyFont="1" applyFill="1" applyBorder="1" applyAlignment="1">
      <alignment vertical="top" wrapText="1"/>
    </xf>
    <xf numFmtId="0" fontId="59" fillId="4" borderId="14" xfId="0" applyFont="1" applyFill="1" applyBorder="1" applyAlignment="1">
      <alignment horizontal="center" vertical="top" wrapText="1"/>
    </xf>
    <xf numFmtId="1" fontId="59" fillId="4" borderId="1" xfId="1" applyNumberFormat="1" applyFont="1" applyFill="1" applyBorder="1" applyAlignment="1">
      <alignment horizontal="center" vertical="top" wrapText="1"/>
    </xf>
    <xf numFmtId="1" fontId="60" fillId="4" borderId="3" xfId="1" applyNumberFormat="1" applyFont="1" applyFill="1" applyBorder="1" applyAlignment="1">
      <alignment vertical="top" wrapText="1"/>
    </xf>
    <xf numFmtId="0" fontId="22" fillId="0" borderId="0" xfId="0" applyFont="1" applyFill="1" applyBorder="1" applyAlignment="1">
      <alignment horizontal="center"/>
    </xf>
    <xf numFmtId="49" fontId="13" fillId="4" borderId="0" xfId="1" applyNumberFormat="1" applyFont="1" applyFill="1" applyBorder="1" applyAlignment="1">
      <alignment vertical="center" wrapText="1"/>
    </xf>
    <xf numFmtId="0" fontId="22" fillId="0" borderId="0" xfId="0" applyFont="1" applyFill="1" applyBorder="1" applyAlignment="1"/>
    <xf numFmtId="2" fontId="13" fillId="0" borderId="0" xfId="0" applyNumberFormat="1" applyFont="1" applyFill="1" applyBorder="1" applyAlignment="1">
      <alignment horizontal="center" vertical="center"/>
    </xf>
    <xf numFmtId="0" fontId="11" fillId="0" borderId="1" xfId="1" applyFont="1" applyFill="1" applyBorder="1" applyAlignment="1">
      <alignment horizontal="center" vertical="center" wrapText="1"/>
    </xf>
    <xf numFmtId="0" fontId="10" fillId="4" borderId="1" xfId="16" applyFont="1" applyFill="1" applyBorder="1" applyAlignment="1">
      <alignment vertical="top" wrapText="1"/>
    </xf>
    <xf numFmtId="2" fontId="10" fillId="4" borderId="1" xfId="16" applyNumberFormat="1" applyFont="1" applyFill="1" applyBorder="1" applyAlignment="1">
      <alignment horizontal="center" vertical="top" wrapText="1"/>
    </xf>
    <xf numFmtId="0" fontId="37" fillId="4" borderId="1" xfId="3" applyFont="1" applyFill="1" applyBorder="1" applyAlignment="1">
      <alignment horizontal="center" vertical="center"/>
    </xf>
    <xf numFmtId="0" fontId="11" fillId="4" borderId="1" xfId="16" applyFont="1" applyFill="1" applyBorder="1" applyAlignment="1">
      <alignment vertical="top" wrapText="1"/>
    </xf>
    <xf numFmtId="0" fontId="37" fillId="4" borderId="1" xfId="16" applyFont="1" applyFill="1" applyBorder="1" applyAlignment="1">
      <alignment horizontal="center" vertical="top"/>
    </xf>
    <xf numFmtId="0" fontId="10" fillId="4" borderId="1" xfId="3" applyFont="1" applyFill="1" applyBorder="1" applyAlignment="1">
      <alignment vertical="top" wrapText="1"/>
    </xf>
    <xf numFmtId="0" fontId="40" fillId="4" borderId="1" xfId="8" applyFont="1" applyFill="1" applyBorder="1" applyAlignment="1">
      <alignment horizontal="center" vertical="top"/>
    </xf>
    <xf numFmtId="0" fontId="10" fillId="4" borderId="1" xfId="16" applyFont="1" applyFill="1" applyBorder="1" applyAlignment="1">
      <alignment horizontal="center" vertical="top"/>
    </xf>
    <xf numFmtId="0" fontId="13" fillId="4" borderId="1" xfId="16" applyFont="1" applyFill="1" applyBorder="1" applyAlignment="1">
      <alignment vertical="top" wrapText="1"/>
    </xf>
    <xf numFmtId="164" fontId="0" fillId="4" borderId="0" xfId="10" applyFont="1" applyFill="1"/>
    <xf numFmtId="0" fontId="10" fillId="4" borderId="1" xfId="16" applyFont="1" applyFill="1" applyBorder="1"/>
    <xf numFmtId="0" fontId="59" fillId="4" borderId="1" xfId="0" applyFont="1" applyFill="1" applyBorder="1" applyAlignment="1">
      <alignment horizontal="center" vertical="top" wrapText="1"/>
    </xf>
    <xf numFmtId="0" fontId="2" fillId="0" borderId="0" xfId="0" applyFont="1" applyFill="1" applyBorder="1" applyAlignment="1">
      <alignment horizontal="center" vertical="top" wrapText="1"/>
    </xf>
    <xf numFmtId="0" fontId="53" fillId="0" borderId="5" xfId="0" applyFont="1" applyFill="1" applyBorder="1" applyAlignment="1">
      <alignment horizontal="center" vertical="center" wrapText="1"/>
    </xf>
    <xf numFmtId="0" fontId="53" fillId="0" borderId="7"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3" fillId="0" borderId="12" xfId="0" applyFont="1" applyFill="1" applyBorder="1" applyAlignment="1">
      <alignment horizontal="center" vertical="center" wrapText="1"/>
    </xf>
    <xf numFmtId="0" fontId="53" fillId="0" borderId="13" xfId="0" applyFont="1" applyFill="1" applyBorder="1" applyAlignment="1">
      <alignment horizontal="center" vertical="center" wrapText="1"/>
    </xf>
    <xf numFmtId="0" fontId="53" fillId="0" borderId="1" xfId="0" applyFont="1" applyFill="1" applyBorder="1" applyAlignment="1">
      <alignment horizontal="center" vertical="top" wrapText="1"/>
    </xf>
    <xf numFmtId="0" fontId="53" fillId="0" borderId="2" xfId="0" applyFont="1" applyFill="1" applyBorder="1" applyAlignment="1">
      <alignment horizontal="center" vertical="top" wrapText="1"/>
    </xf>
    <xf numFmtId="0" fontId="53" fillId="0" borderId="4" xfId="0" applyFont="1" applyFill="1" applyBorder="1" applyAlignment="1">
      <alignment horizontal="center" vertical="top" wrapText="1"/>
    </xf>
    <xf numFmtId="0" fontId="6" fillId="4" borderId="2" xfId="0" applyFont="1" applyFill="1" applyBorder="1" applyAlignment="1">
      <alignment horizontal="left" vertical="top" wrapText="1"/>
    </xf>
    <xf numFmtId="0" fontId="6" fillId="4" borderId="3" xfId="0" applyFont="1" applyFill="1" applyBorder="1" applyAlignment="1">
      <alignment horizontal="left" vertical="top" wrapText="1"/>
    </xf>
    <xf numFmtId="0" fontId="59" fillId="4" borderId="5" xfId="0" quotePrefix="1" applyFont="1" applyFill="1" applyBorder="1" applyAlignment="1">
      <alignment horizontal="center" vertical="top" wrapText="1"/>
    </xf>
    <xf numFmtId="0" fontId="59" fillId="4" borderId="6" xfId="0" quotePrefix="1" applyFont="1" applyFill="1" applyBorder="1" applyAlignment="1">
      <alignment horizontal="center" vertical="top" wrapText="1"/>
    </xf>
    <xf numFmtId="0" fontId="59" fillId="4" borderId="7" xfId="0" quotePrefix="1" applyFont="1" applyFill="1" applyBorder="1" applyAlignment="1">
      <alignment horizontal="center" vertical="top" wrapText="1"/>
    </xf>
    <xf numFmtId="0" fontId="59" fillId="4" borderId="5" xfId="0" applyFont="1" applyFill="1" applyBorder="1" applyAlignment="1">
      <alignment horizontal="center" vertical="top" wrapText="1"/>
    </xf>
    <xf numFmtId="0" fontId="59" fillId="4" borderId="6" xfId="0" applyFont="1" applyFill="1" applyBorder="1" applyAlignment="1">
      <alignment horizontal="center" vertical="top" wrapText="1"/>
    </xf>
    <xf numFmtId="0" fontId="59" fillId="4" borderId="7" xfId="0" applyFont="1" applyFill="1" applyBorder="1" applyAlignment="1">
      <alignment horizontal="center" vertical="top" wrapText="1"/>
    </xf>
    <xf numFmtId="0" fontId="4" fillId="5" borderId="0" xfId="16" applyFont="1" applyFill="1" applyAlignment="1">
      <alignment horizontal="center" vertical="center"/>
    </xf>
    <xf numFmtId="0" fontId="9" fillId="5" borderId="11" xfId="16" applyFont="1" applyFill="1" applyBorder="1" applyAlignment="1">
      <alignment horizontal="center" vertical="center"/>
    </xf>
    <xf numFmtId="0" fontId="36" fillId="5" borderId="1" xfId="16" applyFont="1" applyFill="1" applyBorder="1" applyAlignment="1">
      <alignment horizontal="center" vertical="center" wrapText="1"/>
    </xf>
    <xf numFmtId="49" fontId="2" fillId="0" borderId="0" xfId="1" applyNumberFormat="1" applyFont="1" applyFill="1" applyBorder="1" applyAlignment="1">
      <alignment horizontal="center" wrapText="1"/>
    </xf>
    <xf numFmtId="49" fontId="7" fillId="0" borderId="0"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0" fontId="13" fillId="0" borderId="1" xfId="1" applyNumberFormat="1" applyFont="1" applyFill="1" applyBorder="1" applyAlignment="1">
      <alignment horizontal="center" vertical="center" wrapText="1"/>
    </xf>
    <xf numFmtId="0" fontId="11" fillId="0" borderId="1" xfId="1" applyFont="1" applyFill="1" applyBorder="1" applyAlignment="1">
      <alignment horizontal="center" vertical="center" wrapText="1"/>
    </xf>
    <xf numFmtId="2" fontId="13" fillId="0" borderId="1" xfId="1" applyNumberFormat="1" applyFont="1" applyFill="1" applyBorder="1" applyAlignment="1">
      <alignment horizontal="center" vertical="center"/>
    </xf>
    <xf numFmtId="2" fontId="13" fillId="0" borderId="1" xfId="1" applyNumberFormat="1" applyFont="1" applyFill="1" applyBorder="1" applyAlignment="1">
      <alignment horizontal="justify" vertical="center" wrapText="1"/>
    </xf>
    <xf numFmtId="2" fontId="13" fillId="0" borderId="2" xfId="1" applyNumberFormat="1" applyFont="1" applyFill="1" applyBorder="1" applyAlignment="1">
      <alignment horizontal="center" vertical="center" wrapText="1"/>
    </xf>
    <xf numFmtId="2" fontId="13" fillId="0" borderId="3" xfId="1" applyNumberFormat="1" applyFont="1" applyFill="1" applyBorder="1" applyAlignment="1">
      <alignment horizontal="center" vertical="center" wrapText="1"/>
    </xf>
    <xf numFmtId="2" fontId="13" fillId="0" borderId="4" xfId="1" applyNumberFormat="1" applyFont="1" applyFill="1" applyBorder="1" applyAlignment="1">
      <alignment horizontal="center" vertical="center" wrapText="1"/>
    </xf>
    <xf numFmtId="49" fontId="11" fillId="0" borderId="0" xfId="1" applyNumberFormat="1" applyFont="1" applyFill="1" applyBorder="1" applyAlignment="1">
      <alignment horizontal="left" vertical="center" wrapText="1"/>
    </xf>
    <xf numFmtId="0" fontId="11" fillId="0" borderId="5" xfId="1" applyNumberFormat="1" applyFont="1" applyFill="1" applyBorder="1" applyAlignment="1">
      <alignment horizontal="center" vertical="center" wrapText="1"/>
    </xf>
    <xf numFmtId="0" fontId="11" fillId="0" borderId="6" xfId="1" applyNumberFormat="1" applyFont="1" applyFill="1" applyBorder="1" applyAlignment="1">
      <alignment horizontal="center" vertical="center" wrapText="1"/>
    </xf>
    <xf numFmtId="0" fontId="11" fillId="0" borderId="5" xfId="1" applyNumberFormat="1" applyFont="1" applyFill="1" applyBorder="1" applyAlignment="1">
      <alignment horizontal="center" vertical="top" wrapText="1"/>
    </xf>
    <xf numFmtId="49" fontId="11" fillId="0" borderId="6" xfId="1" applyNumberFormat="1" applyFont="1" applyFill="1" applyBorder="1" applyAlignment="1">
      <alignment horizontal="center" vertical="top" wrapText="1"/>
    </xf>
    <xf numFmtId="49" fontId="11" fillId="0" borderId="7" xfId="1" applyNumberFormat="1" applyFont="1" applyFill="1" applyBorder="1" applyAlignment="1">
      <alignment horizontal="center" vertical="top" wrapText="1"/>
    </xf>
    <xf numFmtId="49" fontId="13" fillId="0" borderId="0" xfId="1" applyNumberFormat="1" applyFont="1" applyFill="1" applyBorder="1" applyAlignment="1">
      <alignment horizontal="left" vertical="center" wrapText="1"/>
    </xf>
    <xf numFmtId="1" fontId="11" fillId="0" borderId="0" xfId="1" applyNumberFormat="1" applyFont="1" applyFill="1" applyBorder="1" applyAlignment="1">
      <alignment horizontal="left" vertical="top" wrapText="1"/>
    </xf>
    <xf numFmtId="0" fontId="11" fillId="0" borderId="0" xfId="0" applyFont="1" applyFill="1" applyBorder="1" applyAlignment="1">
      <alignment horizontal="center" vertical="center" wrapText="1"/>
    </xf>
    <xf numFmtId="0" fontId="11" fillId="0" borderId="5" xfId="0" applyFont="1" applyFill="1" applyBorder="1" applyAlignment="1" applyProtection="1">
      <alignment horizontal="center" vertical="center"/>
    </xf>
    <xf numFmtId="0" fontId="11" fillId="0" borderId="7" xfId="0" applyFont="1" applyFill="1" applyBorder="1" applyAlignment="1" applyProtection="1">
      <alignment horizontal="center" vertical="center"/>
    </xf>
    <xf numFmtId="0" fontId="11" fillId="0" borderId="1" xfId="0" applyFont="1" applyFill="1" applyBorder="1" applyAlignment="1" applyProtection="1">
      <alignment horizontal="center" vertical="center"/>
    </xf>
    <xf numFmtId="0" fontId="11" fillId="0" borderId="6" xfId="0" applyFont="1" applyFill="1" applyBorder="1" applyAlignment="1" applyProtection="1">
      <alignment horizontal="center" vertical="center"/>
    </xf>
    <xf numFmtId="0" fontId="2" fillId="0" borderId="0" xfId="0" applyFont="1" applyFill="1" applyBorder="1" applyAlignment="1">
      <alignment horizontal="center"/>
    </xf>
    <xf numFmtId="0" fontId="4" fillId="0" borderId="0" xfId="0" applyFont="1" applyFill="1" applyBorder="1" applyAlignment="1" applyProtection="1">
      <alignment horizontal="center" vertical="center"/>
    </xf>
    <xf numFmtId="49" fontId="13" fillId="0" borderId="5" xfId="0" applyNumberFormat="1" applyFont="1" applyFill="1" applyBorder="1" applyAlignment="1">
      <alignment horizontal="center" vertical="center" wrapText="1"/>
    </xf>
    <xf numFmtId="49" fontId="13" fillId="0" borderId="7"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pplyProtection="1">
      <alignment horizontal="center" vertical="center" wrapText="1"/>
    </xf>
    <xf numFmtId="0" fontId="11" fillId="0" borderId="0" xfId="0" applyFont="1" applyFill="1" applyBorder="1" applyAlignment="1">
      <alignment horizontal="left" vertical="center"/>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2" fontId="13" fillId="0" borderId="2" xfId="0" applyNumberFormat="1" applyFont="1" applyFill="1" applyBorder="1" applyAlignment="1">
      <alignment horizontal="center" vertical="center" wrapText="1"/>
    </xf>
    <xf numFmtId="2" fontId="13" fillId="0" borderId="3" xfId="0" applyNumberFormat="1" applyFont="1" applyFill="1" applyBorder="1" applyAlignment="1">
      <alignment horizontal="center" vertical="center" wrapText="1"/>
    </xf>
    <xf numFmtId="2" fontId="13" fillId="0" borderId="4" xfId="0" applyNumberFormat="1" applyFont="1" applyFill="1" applyBorder="1" applyAlignment="1">
      <alignment horizontal="center" vertical="center" wrapText="1"/>
    </xf>
    <xf numFmtId="2" fontId="13" fillId="0" borderId="1" xfId="0" applyNumberFormat="1" applyFont="1" applyFill="1" applyBorder="1" applyAlignment="1">
      <alignment horizontal="center" vertical="center" wrapText="1"/>
    </xf>
    <xf numFmtId="0" fontId="11" fillId="0" borderId="5" xfId="0" applyNumberFormat="1" applyFont="1" applyFill="1" applyBorder="1" applyAlignment="1">
      <alignment horizontal="center" vertical="center" wrapText="1"/>
    </xf>
    <xf numFmtId="0" fontId="11" fillId="0" borderId="6" xfId="0" applyNumberFormat="1" applyFont="1" applyFill="1" applyBorder="1" applyAlignment="1">
      <alignment horizontal="center" vertical="center" wrapText="1"/>
    </xf>
    <xf numFmtId="49" fontId="11" fillId="0" borderId="6"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13" fillId="0" borderId="0" xfId="0" applyNumberFormat="1" applyFont="1" applyFill="1" applyAlignment="1">
      <alignment horizontal="left" wrapText="1"/>
    </xf>
    <xf numFmtId="49" fontId="2" fillId="0" borderId="0"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49" fontId="2" fillId="0" borderId="0" xfId="3" applyNumberFormat="1" applyFont="1" applyFill="1" applyBorder="1" applyAlignment="1">
      <alignment horizontal="center" wrapText="1"/>
    </xf>
    <xf numFmtId="0" fontId="23" fillId="0" borderId="0" xfId="0" applyFont="1" applyFill="1" applyBorder="1" applyAlignment="1">
      <alignment horizontal="center" vertical="center" wrapText="1"/>
    </xf>
    <xf numFmtId="0" fontId="11" fillId="0" borderId="1" xfId="0" applyFont="1" applyFill="1" applyBorder="1" applyAlignment="1">
      <alignment horizontal="center" vertical="top"/>
    </xf>
    <xf numFmtId="49" fontId="23" fillId="0" borderId="0" xfId="0" applyNumberFormat="1" applyFont="1" applyFill="1" applyBorder="1" applyAlignment="1">
      <alignment horizontal="center" wrapText="1"/>
    </xf>
    <xf numFmtId="1" fontId="11" fillId="0" borderId="0" xfId="1" applyNumberFormat="1" applyFont="1" applyFill="1" applyBorder="1" applyAlignment="1">
      <alignment vertical="top" wrapText="1"/>
    </xf>
    <xf numFmtId="49" fontId="11" fillId="0" borderId="0" xfId="1" applyNumberFormat="1" applyFont="1" applyFill="1" applyBorder="1" applyAlignment="1">
      <alignment vertical="center" wrapText="1"/>
    </xf>
    <xf numFmtId="0" fontId="11" fillId="0" borderId="5" xfId="3" applyNumberFormat="1" applyFont="1" applyFill="1" applyBorder="1" applyAlignment="1">
      <alignment horizontal="center" vertical="top" wrapText="1"/>
    </xf>
    <xf numFmtId="0" fontId="11" fillId="0" borderId="6" xfId="3" applyNumberFormat="1" applyFont="1" applyFill="1" applyBorder="1" applyAlignment="1">
      <alignment horizontal="center" vertical="top" wrapText="1"/>
    </xf>
    <xf numFmtId="49" fontId="11" fillId="0" borderId="6" xfId="3" applyNumberFormat="1" applyFont="1" applyFill="1" applyBorder="1" applyAlignment="1">
      <alignment horizontal="center" vertical="top" wrapText="1"/>
    </xf>
    <xf numFmtId="49" fontId="11" fillId="0" borderId="7" xfId="3" applyNumberFormat="1" applyFont="1" applyFill="1" applyBorder="1" applyAlignment="1">
      <alignment horizontal="center" vertical="top" wrapText="1"/>
    </xf>
    <xf numFmtId="49" fontId="23" fillId="0" borderId="0" xfId="3" applyNumberFormat="1" applyFont="1" applyFill="1" applyBorder="1" applyAlignment="1">
      <alignment horizontal="center" vertical="center" wrapText="1"/>
    </xf>
    <xf numFmtId="49" fontId="4" fillId="0" borderId="0" xfId="3" applyNumberFormat="1" applyFont="1" applyFill="1" applyBorder="1" applyAlignment="1">
      <alignment horizontal="center" vertical="center" wrapText="1"/>
    </xf>
    <xf numFmtId="49" fontId="13" fillId="0" borderId="1" xfId="3" applyNumberFormat="1" applyFont="1" applyFill="1" applyBorder="1" applyAlignment="1">
      <alignment horizontal="center" vertical="center" wrapText="1"/>
    </xf>
    <xf numFmtId="0" fontId="13" fillId="0" borderId="5" xfId="3" applyNumberFormat="1" applyFont="1" applyFill="1" applyBorder="1" applyAlignment="1">
      <alignment horizontal="center" vertical="center" wrapText="1"/>
    </xf>
    <xf numFmtId="0" fontId="11" fillId="0" borderId="7" xfId="3" applyFont="1" applyFill="1" applyBorder="1" applyAlignment="1">
      <alignment horizontal="center" vertical="center" wrapText="1"/>
    </xf>
    <xf numFmtId="2" fontId="13" fillId="0" borderId="1" xfId="3" applyNumberFormat="1" applyFont="1" applyFill="1" applyBorder="1" applyAlignment="1">
      <alignment horizontal="center" vertical="center" wrapText="1"/>
    </xf>
    <xf numFmtId="0" fontId="11" fillId="0" borderId="5" xfId="1" applyFont="1" applyFill="1" applyBorder="1" applyAlignment="1">
      <alignment horizontal="center" vertical="center" wrapText="1"/>
    </xf>
    <xf numFmtId="0" fontId="11" fillId="0" borderId="6" xfId="1" applyFont="1" applyFill="1" applyBorder="1" applyAlignment="1">
      <alignment horizontal="center" vertical="center" wrapText="1"/>
    </xf>
    <xf numFmtId="0" fontId="11" fillId="0" borderId="7" xfId="1" applyFont="1" applyFill="1" applyBorder="1" applyAlignment="1">
      <alignment horizontal="center" vertical="center" wrapText="1"/>
    </xf>
    <xf numFmtId="0" fontId="11" fillId="0" borderId="5" xfId="1" applyFont="1" applyFill="1" applyBorder="1" applyAlignment="1">
      <alignment horizontal="center" vertical="top" wrapText="1"/>
    </xf>
    <xf numFmtId="0" fontId="11" fillId="0" borderId="6" xfId="1" applyFont="1" applyFill="1" applyBorder="1" applyAlignment="1">
      <alignment horizontal="center" vertical="top" wrapText="1"/>
    </xf>
    <xf numFmtId="0" fontId="11" fillId="0" borderId="7" xfId="1" applyFont="1" applyFill="1" applyBorder="1" applyAlignment="1">
      <alignment horizontal="center" vertical="top" wrapText="1"/>
    </xf>
    <xf numFmtId="0" fontId="2" fillId="0" borderId="0" xfId="1" applyFont="1" applyFill="1" applyBorder="1" applyAlignment="1">
      <alignment horizontal="right" vertical="top"/>
    </xf>
    <xf numFmtId="0" fontId="4" fillId="0" borderId="0" xfId="1" applyFont="1" applyFill="1" applyBorder="1" applyAlignment="1">
      <alignment horizontal="center" vertical="center" wrapText="1"/>
    </xf>
    <xf numFmtId="0" fontId="23" fillId="0" borderId="0" xfId="1" applyFont="1" applyFill="1" applyBorder="1" applyAlignment="1">
      <alignment horizontal="center" vertical="top"/>
    </xf>
    <xf numFmtId="0" fontId="13" fillId="0" borderId="5" xfId="1" applyFont="1" applyFill="1" applyBorder="1" applyAlignment="1">
      <alignment horizontal="center" vertical="center" wrapText="1"/>
    </xf>
    <xf numFmtId="0" fontId="13" fillId="0" borderId="7" xfId="1" applyFont="1" applyFill="1" applyBorder="1" applyAlignment="1">
      <alignment horizontal="center" vertical="center" wrapText="1"/>
    </xf>
    <xf numFmtId="0" fontId="11" fillId="0" borderId="5" xfId="0" applyFont="1" applyFill="1" applyBorder="1" applyAlignment="1">
      <alignment horizontal="center" vertical="top" wrapText="1"/>
    </xf>
    <xf numFmtId="0" fontId="11" fillId="0" borderId="6" xfId="0" applyFont="1" applyFill="1" applyBorder="1" applyAlignment="1">
      <alignment horizontal="center" vertical="top" wrapText="1"/>
    </xf>
    <xf numFmtId="0" fontId="11" fillId="0" borderId="7" xfId="0" applyFont="1" applyFill="1" applyBorder="1" applyAlignment="1">
      <alignment horizontal="center" vertical="top" wrapText="1"/>
    </xf>
    <xf numFmtId="0" fontId="2" fillId="0" borderId="0" xfId="0" applyFont="1" applyFill="1" applyBorder="1" applyAlignment="1">
      <alignment horizontal="center" vertical="top"/>
    </xf>
    <xf numFmtId="0" fontId="4" fillId="0" borderId="0" xfId="0" applyFont="1" applyFill="1" applyBorder="1" applyAlignment="1">
      <alignment horizontal="center" vertical="top"/>
    </xf>
    <xf numFmtId="0" fontId="13" fillId="0" borderId="5"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1" fillId="0" borderId="0" xfId="1" applyFont="1" applyFill="1" applyBorder="1" applyAlignment="1">
      <alignment horizontal="left" vertical="center" wrapText="1"/>
    </xf>
    <xf numFmtId="0" fontId="3" fillId="0" borderId="0" xfId="1" applyFont="1" applyFill="1" applyBorder="1" applyAlignment="1">
      <alignment horizontal="center"/>
    </xf>
    <xf numFmtId="0" fontId="13" fillId="0" borderId="5" xfId="1" applyFont="1" applyFill="1" applyBorder="1" applyAlignment="1">
      <alignment horizontal="center" vertical="center"/>
    </xf>
    <xf numFmtId="0" fontId="13" fillId="0" borderId="7" xfId="1" applyFont="1" applyFill="1" applyBorder="1" applyAlignment="1">
      <alignment horizontal="center" vertical="center"/>
    </xf>
    <xf numFmtId="0" fontId="13" fillId="0" borderId="5" xfId="1" applyNumberFormat="1" applyFont="1" applyFill="1" applyBorder="1" applyAlignment="1">
      <alignment horizontal="center" vertical="center" wrapText="1"/>
    </xf>
    <xf numFmtId="0" fontId="13" fillId="0" borderId="7" xfId="1" applyNumberFormat="1" applyFont="1" applyFill="1" applyBorder="1" applyAlignment="1">
      <alignment horizontal="center" vertical="center" wrapText="1"/>
    </xf>
    <xf numFmtId="0" fontId="11" fillId="0" borderId="0" xfId="1" applyFont="1" applyFill="1" applyAlignment="1">
      <alignment horizontal="left" vertical="center" wrapText="1"/>
    </xf>
    <xf numFmtId="0" fontId="2" fillId="0" borderId="0" xfId="1" applyFont="1" applyFill="1" applyBorder="1" applyAlignment="1">
      <alignment horizontal="center"/>
    </xf>
    <xf numFmtId="0" fontId="2" fillId="0" borderId="0" xfId="1" applyFont="1" applyFill="1" applyBorder="1" applyAlignment="1">
      <alignment horizontal="left"/>
    </xf>
    <xf numFmtId="0" fontId="13" fillId="0" borderId="1" xfId="1" applyFont="1" applyFill="1" applyBorder="1" applyAlignment="1">
      <alignment horizontal="center" vertical="center" wrapText="1"/>
    </xf>
    <xf numFmtId="0" fontId="11" fillId="0" borderId="0" xfId="1" applyFont="1" applyFill="1" applyBorder="1" applyAlignment="1">
      <alignment horizontal="left"/>
    </xf>
    <xf numFmtId="0" fontId="11" fillId="4" borderId="1" xfId="1" applyFont="1" applyFill="1" applyBorder="1" applyAlignment="1">
      <alignment horizontal="center" vertical="top" wrapText="1"/>
    </xf>
    <xf numFmtId="0" fontId="11" fillId="4" borderId="5" xfId="1" applyFont="1" applyFill="1" applyBorder="1" applyAlignment="1">
      <alignment horizontal="center" vertical="top" wrapText="1"/>
    </xf>
    <xf numFmtId="0" fontId="11" fillId="4" borderId="6" xfId="1" applyFont="1" applyFill="1" applyBorder="1" applyAlignment="1">
      <alignment horizontal="center" vertical="top" wrapText="1"/>
    </xf>
    <xf numFmtId="0" fontId="11" fillId="4" borderId="7" xfId="1" applyFont="1" applyFill="1" applyBorder="1" applyAlignment="1">
      <alignment horizontal="center" vertical="top" wrapText="1"/>
    </xf>
    <xf numFmtId="0" fontId="23" fillId="4" borderId="0" xfId="1" applyFont="1" applyFill="1" applyBorder="1" applyAlignment="1">
      <alignment horizontal="center" vertical="center" wrapText="1"/>
    </xf>
    <xf numFmtId="0" fontId="62" fillId="0" borderId="0" xfId="0" applyFont="1" applyBorder="1" applyAlignment="1">
      <alignment horizontal="left" vertical="center" wrapText="1"/>
    </xf>
    <xf numFmtId="0" fontId="2" fillId="0" borderId="0" xfId="1" applyFont="1" applyFill="1" applyBorder="1" applyAlignment="1">
      <alignment horizontal="center" vertical="center" wrapText="1"/>
    </xf>
    <xf numFmtId="0" fontId="13" fillId="0" borderId="2" xfId="1" applyFont="1" applyFill="1" applyBorder="1" applyAlignment="1">
      <alignment horizontal="center" vertical="center" wrapText="1"/>
    </xf>
    <xf numFmtId="0" fontId="13" fillId="0" borderId="4" xfId="1" applyFont="1" applyFill="1" applyBorder="1" applyAlignment="1">
      <alignment horizontal="center" vertical="center" wrapText="1"/>
    </xf>
    <xf numFmtId="0" fontId="8" fillId="0" borderId="0" xfId="1" applyFont="1" applyFill="1" applyBorder="1" applyAlignment="1">
      <alignment horizontal="center" vertical="center" wrapText="1"/>
    </xf>
    <xf numFmtId="0" fontId="3" fillId="0" borderId="0" xfId="6" applyFont="1" applyFill="1" applyBorder="1" applyAlignment="1">
      <alignment horizontal="center"/>
    </xf>
    <xf numFmtId="0" fontId="4" fillId="0" borderId="0" xfId="6" applyFont="1" applyFill="1" applyBorder="1" applyAlignment="1">
      <alignment horizontal="center" vertical="center" wrapText="1"/>
    </xf>
    <xf numFmtId="0" fontId="13" fillId="0" borderId="5" xfId="6" applyFont="1" applyFill="1" applyBorder="1" applyAlignment="1">
      <alignment horizontal="center" vertical="center"/>
    </xf>
    <xf numFmtId="0" fontId="13" fillId="0" borderId="7" xfId="6" applyFont="1" applyFill="1" applyBorder="1" applyAlignment="1">
      <alignment horizontal="center" vertical="center"/>
    </xf>
    <xf numFmtId="0" fontId="11" fillId="0" borderId="0" xfId="6" applyFont="1" applyFill="1" applyBorder="1" applyAlignment="1">
      <alignment horizontal="left" vertical="top" wrapText="1"/>
    </xf>
    <xf numFmtId="0" fontId="11" fillId="0" borderId="0" xfId="6" applyFont="1" applyFill="1" applyBorder="1" applyAlignment="1">
      <alignment horizontal="left" vertical="center"/>
    </xf>
    <xf numFmtId="0" fontId="13" fillId="0" borderId="5" xfId="6" applyFont="1" applyFill="1" applyBorder="1" applyAlignment="1">
      <alignment horizontal="center" vertical="center" wrapText="1"/>
    </xf>
    <xf numFmtId="0" fontId="13" fillId="0" borderId="7" xfId="6" applyFont="1" applyFill="1" applyBorder="1" applyAlignment="1">
      <alignment horizontal="center" vertical="center" wrapText="1"/>
    </xf>
    <xf numFmtId="0" fontId="13" fillId="0" borderId="5" xfId="6" applyNumberFormat="1" applyFont="1" applyFill="1" applyBorder="1" applyAlignment="1">
      <alignment horizontal="center" vertical="center" wrapText="1"/>
    </xf>
    <xf numFmtId="0" fontId="13" fillId="0" borderId="7" xfId="6" applyNumberFormat="1" applyFont="1" applyFill="1" applyBorder="1" applyAlignment="1">
      <alignment horizontal="center" vertical="center" wrapText="1"/>
    </xf>
    <xf numFmtId="0" fontId="11" fillId="0" borderId="0" xfId="6" applyFont="1" applyFill="1" applyBorder="1" applyAlignment="1">
      <alignment horizontal="left" vertical="center" wrapText="1"/>
    </xf>
    <xf numFmtId="0" fontId="38" fillId="0" borderId="1"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65" fillId="0" borderId="0" xfId="0" applyFont="1" applyFill="1" applyBorder="1" applyAlignment="1">
      <alignment horizontal="center" vertical="center" wrapText="1"/>
    </xf>
    <xf numFmtId="0" fontId="66" fillId="0" borderId="0" xfId="0" applyFont="1" applyFill="1" applyBorder="1" applyAlignment="1">
      <alignment horizontal="center" vertical="center" wrapText="1"/>
    </xf>
    <xf numFmtId="0" fontId="13" fillId="0" borderId="1" xfId="5" applyFont="1" applyFill="1" applyBorder="1" applyAlignment="1">
      <alignment horizontal="center" vertical="center" wrapText="1"/>
    </xf>
    <xf numFmtId="49" fontId="13" fillId="0" borderId="1" xfId="5" applyNumberFormat="1" applyFont="1" applyFill="1" applyBorder="1" applyAlignment="1">
      <alignment horizontal="center" vertical="center" wrapText="1"/>
    </xf>
    <xf numFmtId="0" fontId="13" fillId="0" borderId="1" xfId="5" applyFont="1" applyFill="1" applyBorder="1" applyAlignment="1">
      <alignment horizontal="center" vertical="center"/>
    </xf>
  </cellXfs>
  <cellStyles count="18">
    <cellStyle name="Comma 2" xfId="10"/>
    <cellStyle name="Normal" xfId="0" builtinId="0"/>
    <cellStyle name="Normal 2" xfId="1"/>
    <cellStyle name="Normal 2 2 2 3" xfId="3"/>
    <cellStyle name="Normal 2 2 3 3" xfId="17"/>
    <cellStyle name="Normal 2 3" xfId="8"/>
    <cellStyle name="Normal 2 4" xfId="14"/>
    <cellStyle name="Normal 21" xfId="15"/>
    <cellStyle name="Normal 3" xfId="2"/>
    <cellStyle name="Normal 3 2" xfId="4"/>
    <cellStyle name="Normal 3 4 2" xfId="5"/>
    <cellStyle name="Normal 4" xfId="16"/>
    <cellStyle name="Normal 5 2" xfId="6"/>
    <cellStyle name="Normal 5 3" xfId="7"/>
    <cellStyle name="Normal 6" xfId="13"/>
    <cellStyle name="Normal 7" xfId="9"/>
    <cellStyle name="Normal 8" xfId="11"/>
    <cellStyle name="Normal 9" xfId="12"/>
  </cellStyles>
  <dxfs count="30">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9" Type="http://schemas.openxmlformats.org/officeDocument/2006/relationships/externalLink" Target="externalLinks/externalLink21.xml"/><Relationship Id="rId21" Type="http://schemas.openxmlformats.org/officeDocument/2006/relationships/externalLink" Target="externalLinks/externalLink3.xml"/><Relationship Id="rId34" Type="http://schemas.openxmlformats.org/officeDocument/2006/relationships/externalLink" Target="externalLinks/externalLink16.xml"/><Relationship Id="rId42" Type="http://schemas.openxmlformats.org/officeDocument/2006/relationships/externalLink" Target="externalLinks/externalLink24.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externalLink" Target="externalLinks/externalLink14.xml"/><Relationship Id="rId37" Type="http://schemas.openxmlformats.org/officeDocument/2006/relationships/externalLink" Target="externalLinks/externalLink19.xml"/><Relationship Id="rId40" Type="http://schemas.openxmlformats.org/officeDocument/2006/relationships/externalLink" Target="externalLinks/externalLink22.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externalLink" Target="externalLinks/externalLink10.xml"/><Relationship Id="rId36" Type="http://schemas.openxmlformats.org/officeDocument/2006/relationships/externalLink" Target="externalLinks/externalLink18.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externalLink" Target="externalLinks/externalLink13.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externalLink" Target="externalLinks/externalLink12.xml"/><Relationship Id="rId35" Type="http://schemas.openxmlformats.org/officeDocument/2006/relationships/externalLink" Target="externalLinks/externalLink17.xml"/><Relationship Id="rId43" Type="http://schemas.openxmlformats.org/officeDocument/2006/relationships/externalLink" Target="externalLinks/externalLink2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externalLink" Target="externalLinks/externalLink15.xml"/><Relationship Id="rId38" Type="http://schemas.openxmlformats.org/officeDocument/2006/relationships/externalLink" Target="externalLinks/externalLink20.xml"/><Relationship Id="rId46" Type="http://schemas.openxmlformats.org/officeDocument/2006/relationships/sharedStrings" Target="sharedStrings.xml"/><Relationship Id="rId20" Type="http://schemas.openxmlformats.org/officeDocument/2006/relationships/externalLink" Target="externalLinks/externalLink2.xml"/><Relationship Id="rId41" Type="http://schemas.openxmlformats.org/officeDocument/2006/relationships/externalLink" Target="externalLinks/externalLink23.xml"/></Relationships>
</file>

<file path=xl/drawings/drawing1.xml><?xml version="1.0" encoding="utf-8"?>
<xdr:wsDr xmlns:xdr="http://schemas.openxmlformats.org/drawingml/2006/spreadsheetDrawing" xmlns:a="http://schemas.openxmlformats.org/drawingml/2006/main">
  <xdr:twoCellAnchor>
    <xdr:from>
      <xdr:col>5</xdr:col>
      <xdr:colOff>67094</xdr:colOff>
      <xdr:row>24</xdr:row>
      <xdr:rowOff>23969</xdr:rowOff>
    </xdr:from>
    <xdr:to>
      <xdr:col>5</xdr:col>
      <xdr:colOff>255919</xdr:colOff>
      <xdr:row>24</xdr:row>
      <xdr:rowOff>195628</xdr:rowOff>
    </xdr:to>
    <xdr:sp macro="" textlink="">
      <xdr:nvSpPr>
        <xdr:cNvPr id="2" name="Text Box 3"/>
        <xdr:cNvSpPr txBox="1">
          <a:spLocks noChangeArrowheads="1"/>
        </xdr:cNvSpPr>
      </xdr:nvSpPr>
      <xdr:spPr bwMode="auto">
        <a:xfrm>
          <a:off x="6305969" y="6691469"/>
          <a:ext cx="188825" cy="171659"/>
        </a:xfrm>
        <a:prstGeom prst="rect">
          <a:avLst/>
        </a:prstGeom>
        <a:noFill/>
        <a:ln w="9525">
          <a:noFill/>
          <a:miter lim="800000"/>
          <a:headEnd/>
          <a:tailEnd/>
        </a:ln>
      </xdr:spPr>
      <xdr:txBody>
        <a:bodyPr vertOverflow="clip" vert="wordArtVert" wrap="square" lIns="36576" tIns="0" rIns="0" bIns="0" anchor="t" upright="1"/>
        <a:lstStyle/>
        <a:p>
          <a:pPr algn="l" rtl="1">
            <a:defRPr sz="1000"/>
          </a:pPr>
          <a:r>
            <a:rPr lang="en-US" sz="1400" b="0" i="0" strike="noStrike">
              <a:solidFill>
                <a:srgbClr val="000000"/>
              </a:solidFill>
              <a:latin typeface="Arial"/>
              <a:cs typeface="Arial"/>
            </a:rPr>
            <a:t>*</a:t>
          </a:r>
        </a:p>
      </xdr:txBody>
    </xdr:sp>
    <xdr:clientData/>
  </xdr:twoCellAnchor>
  <xdr:twoCellAnchor>
    <xdr:from>
      <xdr:col>6</xdr:col>
      <xdr:colOff>447151</xdr:colOff>
      <xdr:row>34</xdr:row>
      <xdr:rowOff>41135</xdr:rowOff>
    </xdr:from>
    <xdr:to>
      <xdr:col>6</xdr:col>
      <xdr:colOff>742426</xdr:colOff>
      <xdr:row>34</xdr:row>
      <xdr:rowOff>203060</xdr:rowOff>
    </xdr:to>
    <xdr:sp macro="" textlink="">
      <xdr:nvSpPr>
        <xdr:cNvPr id="3" name="Text Box 190"/>
        <xdr:cNvSpPr txBox="1">
          <a:spLocks noChangeArrowheads="1"/>
        </xdr:cNvSpPr>
      </xdr:nvSpPr>
      <xdr:spPr bwMode="auto">
        <a:xfrm>
          <a:off x="7171801" y="9508985"/>
          <a:ext cx="295275" cy="161925"/>
        </a:xfrm>
        <a:prstGeom prst="rect">
          <a:avLst/>
        </a:prstGeom>
        <a:solidFill>
          <a:srgbClr val="FFFFFF"/>
        </a:solidFill>
        <a:ln w="9525">
          <a:solidFill>
            <a:srgbClr val="FFFFFF"/>
          </a:solidFill>
          <a:miter lim="800000"/>
          <a:headEnd/>
          <a:tailEnd/>
        </a:ln>
      </xdr:spPr>
      <xdr:txBody>
        <a:bodyPr vertOverflow="clip" wrap="square" lIns="36576" tIns="27432" rIns="0" bIns="0" anchor="t" upright="1"/>
        <a:lstStyle/>
        <a:p>
          <a:pPr algn="l" rtl="1">
            <a:defRPr sz="1000"/>
          </a:pPr>
          <a:r>
            <a:rPr lang="en-IN" sz="1400" b="0" i="0" strike="noStrike">
              <a:solidFill>
                <a:srgbClr val="000000"/>
              </a:solidFill>
              <a:latin typeface="Arial"/>
              <a:cs typeface="Arial"/>
            </a:rPr>
            <a:t>***</a:t>
          </a:r>
        </a:p>
      </xdr:txBody>
    </xdr:sp>
    <xdr:clientData/>
  </xdr:twoCellAnchor>
  <xdr:twoCellAnchor>
    <xdr:from>
      <xdr:col>6</xdr:col>
      <xdr:colOff>43986</xdr:colOff>
      <xdr:row>43</xdr:row>
      <xdr:rowOff>28573</xdr:rowOff>
    </xdr:from>
    <xdr:to>
      <xdr:col>6</xdr:col>
      <xdr:colOff>857357</xdr:colOff>
      <xdr:row>43</xdr:row>
      <xdr:rowOff>476250</xdr:rowOff>
    </xdr:to>
    <xdr:sp macro="" textlink="">
      <xdr:nvSpPr>
        <xdr:cNvPr id="5" name="TextBox 4"/>
        <xdr:cNvSpPr txBox="1"/>
      </xdr:nvSpPr>
      <xdr:spPr>
        <a:xfrm>
          <a:off x="6768636" y="12877798"/>
          <a:ext cx="813371" cy="4476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800">
              <a:solidFill>
                <a:schemeClr val="dk1"/>
              </a:solidFill>
              <a:effectLst/>
              <a:latin typeface="Arial" panose="020B0604020202020204" pitchFamily="34" charset="0"/>
              <a:ea typeface="+mn-ea"/>
              <a:cs typeface="Arial" panose="020B0604020202020204" pitchFamily="34" charset="0"/>
            </a:rPr>
            <a:t>Fill appropriate cost</a:t>
          </a:r>
          <a:endParaRPr lang="en-IN" sz="800">
            <a:effectLst/>
            <a:latin typeface="Arial" panose="020B0604020202020204" pitchFamily="34" charset="0"/>
            <a:cs typeface="Arial" panose="020B0604020202020204" pitchFamily="34" charset="0"/>
          </a:endParaRPr>
        </a:p>
        <a:p>
          <a:endParaRPr lang="en-IN" sz="1100"/>
        </a:p>
      </xdr:txBody>
    </xdr:sp>
    <xdr:clientData/>
  </xdr:twoCellAnchor>
  <xdr:twoCellAnchor>
    <xdr:from>
      <xdr:col>6</xdr:col>
      <xdr:colOff>104775</xdr:colOff>
      <xdr:row>44</xdr:row>
      <xdr:rowOff>9525</xdr:rowOff>
    </xdr:from>
    <xdr:to>
      <xdr:col>6</xdr:col>
      <xdr:colOff>918146</xdr:colOff>
      <xdr:row>44</xdr:row>
      <xdr:rowOff>457202</xdr:rowOff>
    </xdr:to>
    <xdr:sp macro="" textlink="">
      <xdr:nvSpPr>
        <xdr:cNvPr id="9" name="TextBox 8"/>
        <xdr:cNvSpPr txBox="1"/>
      </xdr:nvSpPr>
      <xdr:spPr>
        <a:xfrm>
          <a:off x="6829425" y="13935075"/>
          <a:ext cx="813371" cy="4476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800">
              <a:solidFill>
                <a:schemeClr val="dk1"/>
              </a:solidFill>
              <a:effectLst/>
              <a:latin typeface="Arial" panose="020B0604020202020204" pitchFamily="34" charset="0"/>
              <a:ea typeface="+mn-ea"/>
              <a:cs typeface="Arial" panose="020B0604020202020204" pitchFamily="34" charset="0"/>
            </a:rPr>
            <a:t>Fill appropriate cost</a:t>
          </a:r>
          <a:endParaRPr lang="en-IN" sz="800">
            <a:effectLst/>
            <a:latin typeface="Arial" panose="020B0604020202020204" pitchFamily="34" charset="0"/>
            <a:cs typeface="Arial" panose="020B0604020202020204" pitchFamily="34" charset="0"/>
          </a:endParaRPr>
        </a:p>
        <a:p>
          <a:endParaRPr lang="en-IN" sz="1100"/>
        </a:p>
      </xdr:txBody>
    </xdr:sp>
    <xdr:clientData/>
  </xdr:twoCellAnchor>
  <xdr:twoCellAnchor>
    <xdr:from>
      <xdr:col>7</xdr:col>
      <xdr:colOff>28576</xdr:colOff>
      <xdr:row>43</xdr:row>
      <xdr:rowOff>13294</xdr:rowOff>
    </xdr:from>
    <xdr:to>
      <xdr:col>8</xdr:col>
      <xdr:colOff>0</xdr:colOff>
      <xdr:row>43</xdr:row>
      <xdr:rowOff>66675</xdr:rowOff>
    </xdr:to>
    <xdr:sp macro="" textlink="">
      <xdr:nvSpPr>
        <xdr:cNvPr id="11" name="TextBox 10"/>
        <xdr:cNvSpPr txBox="1"/>
      </xdr:nvSpPr>
      <xdr:spPr>
        <a:xfrm>
          <a:off x="7972426" y="13100644"/>
          <a:ext cx="1038224" cy="533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lang="en-US" sz="1100"/>
        </a:p>
      </xdr:txBody>
    </xdr:sp>
    <xdr:clientData/>
  </xdr:twoCellAnchor>
  <xdr:twoCellAnchor>
    <xdr:from>
      <xdr:col>7</xdr:col>
      <xdr:colOff>43986</xdr:colOff>
      <xdr:row>43</xdr:row>
      <xdr:rowOff>28573</xdr:rowOff>
    </xdr:from>
    <xdr:to>
      <xdr:col>7</xdr:col>
      <xdr:colOff>857357</xdr:colOff>
      <xdr:row>43</xdr:row>
      <xdr:rowOff>476250</xdr:rowOff>
    </xdr:to>
    <xdr:sp macro="" textlink="">
      <xdr:nvSpPr>
        <xdr:cNvPr id="12" name="TextBox 11"/>
        <xdr:cNvSpPr txBox="1"/>
      </xdr:nvSpPr>
      <xdr:spPr>
        <a:xfrm>
          <a:off x="7987836" y="13115923"/>
          <a:ext cx="813371" cy="4476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800">
              <a:solidFill>
                <a:schemeClr val="dk1"/>
              </a:solidFill>
              <a:effectLst/>
              <a:latin typeface="Arial" panose="020B0604020202020204" pitchFamily="34" charset="0"/>
              <a:ea typeface="+mn-ea"/>
              <a:cs typeface="Arial" panose="020B0604020202020204" pitchFamily="34" charset="0"/>
            </a:rPr>
            <a:t>Fill appropriate cost</a:t>
          </a:r>
          <a:endParaRPr lang="en-IN" sz="800">
            <a:effectLst/>
            <a:latin typeface="Arial" panose="020B0604020202020204" pitchFamily="34" charset="0"/>
            <a:cs typeface="Arial" panose="020B0604020202020204" pitchFamily="34" charset="0"/>
          </a:endParaRPr>
        </a:p>
        <a:p>
          <a:endParaRPr lang="en-IN"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209550</xdr:colOff>
      <xdr:row>33</xdr:row>
      <xdr:rowOff>9525</xdr:rowOff>
    </xdr:from>
    <xdr:to>
      <xdr:col>5</xdr:col>
      <xdr:colOff>333375</xdr:colOff>
      <xdr:row>33</xdr:row>
      <xdr:rowOff>238125</xdr:rowOff>
    </xdr:to>
    <xdr:sp macro="" textlink="">
      <xdr:nvSpPr>
        <xdr:cNvPr id="2" name="Text Box 3"/>
        <xdr:cNvSpPr txBox="1">
          <a:spLocks noChangeArrowheads="1"/>
        </xdr:cNvSpPr>
      </xdr:nvSpPr>
      <xdr:spPr bwMode="auto">
        <a:xfrm>
          <a:off x="7324725" y="7086600"/>
          <a:ext cx="123825" cy="228600"/>
        </a:xfrm>
        <a:prstGeom prst="rect">
          <a:avLst/>
        </a:prstGeom>
        <a:noFill/>
        <a:ln w="9525">
          <a:noFill/>
          <a:miter lim="800000"/>
          <a:headEnd/>
          <a:tailEnd/>
        </a:ln>
      </xdr:spPr>
      <xdr:txBody>
        <a:bodyPr vertOverflow="clip" vert="wordArtVert" wrap="square" lIns="36576" tIns="0" rIns="0" bIns="0" anchor="t" upright="1"/>
        <a:lstStyle/>
        <a:p>
          <a:pPr algn="l" rtl="1">
            <a:defRPr sz="1000"/>
          </a:pPr>
          <a:r>
            <a:rPr lang="en-US" sz="1400" b="0" i="0" strike="noStrike">
              <a:solidFill>
                <a:srgbClr val="000000"/>
              </a:solidFill>
              <a:latin typeface="Arial"/>
              <a:cs typeface="Arial"/>
            </a:rPr>
            <a:t>*</a:t>
          </a:r>
        </a:p>
      </xdr:txBody>
    </xdr:sp>
    <xdr:clientData/>
  </xdr:twoCellAnchor>
  <xdr:twoCellAnchor>
    <xdr:from>
      <xdr:col>6</xdr:col>
      <xdr:colOff>581025</xdr:colOff>
      <xdr:row>40</xdr:row>
      <xdr:rowOff>38100</xdr:rowOff>
    </xdr:from>
    <xdr:to>
      <xdr:col>6</xdr:col>
      <xdr:colOff>790575</xdr:colOff>
      <xdr:row>40</xdr:row>
      <xdr:rowOff>200025</xdr:rowOff>
    </xdr:to>
    <xdr:sp macro="" textlink="">
      <xdr:nvSpPr>
        <xdr:cNvPr id="3" name="Text Box 2"/>
        <xdr:cNvSpPr txBox="1">
          <a:spLocks noChangeArrowheads="1"/>
        </xdr:cNvSpPr>
      </xdr:nvSpPr>
      <xdr:spPr bwMode="auto">
        <a:xfrm>
          <a:off x="8124825" y="9001125"/>
          <a:ext cx="209550" cy="161925"/>
        </a:xfrm>
        <a:prstGeom prst="rect">
          <a:avLst/>
        </a:prstGeom>
        <a:solidFill>
          <a:srgbClr val="FFFFFF"/>
        </a:solidFill>
        <a:ln w="9525">
          <a:solidFill>
            <a:srgbClr val="FFFFFF"/>
          </a:solidFill>
          <a:miter lim="800000"/>
          <a:headEnd/>
          <a:tailEnd/>
        </a:ln>
      </xdr:spPr>
      <xdr:txBody>
        <a:bodyPr vertOverflow="clip" wrap="square" lIns="36576" tIns="27432" rIns="0" bIns="0" anchor="t" upright="1"/>
        <a:lstStyle/>
        <a:p>
          <a:pPr algn="l" rtl="1">
            <a:defRPr sz="1000"/>
          </a:pPr>
          <a:r>
            <a:rPr lang="en-IN" sz="1400" b="0" i="0" strike="noStrike">
              <a:solidFill>
                <a:srgbClr val="000000"/>
              </a:solidFill>
              <a:latin typeface="Arial"/>
              <a:cs typeface="Arial"/>
            </a:rPr>
            <a:t>**</a:t>
          </a:r>
        </a:p>
      </xdr:txBody>
    </xdr:sp>
    <xdr:clientData/>
  </xdr:twoCellAnchor>
  <xdr:twoCellAnchor>
    <xdr:from>
      <xdr:col>8</xdr:col>
      <xdr:colOff>581025</xdr:colOff>
      <xdr:row>40</xdr:row>
      <xdr:rowOff>38100</xdr:rowOff>
    </xdr:from>
    <xdr:to>
      <xdr:col>8</xdr:col>
      <xdr:colOff>790575</xdr:colOff>
      <xdr:row>40</xdr:row>
      <xdr:rowOff>200025</xdr:rowOff>
    </xdr:to>
    <xdr:sp macro="" textlink="">
      <xdr:nvSpPr>
        <xdr:cNvPr id="4" name="Text Box 2"/>
        <xdr:cNvSpPr txBox="1">
          <a:spLocks noChangeArrowheads="1"/>
        </xdr:cNvSpPr>
      </xdr:nvSpPr>
      <xdr:spPr bwMode="auto">
        <a:xfrm>
          <a:off x="8124825" y="9610725"/>
          <a:ext cx="209550" cy="161925"/>
        </a:xfrm>
        <a:prstGeom prst="rect">
          <a:avLst/>
        </a:prstGeom>
        <a:solidFill>
          <a:srgbClr val="FFFFFF"/>
        </a:solidFill>
        <a:ln w="9525">
          <a:solidFill>
            <a:srgbClr val="FFFFFF"/>
          </a:solidFill>
          <a:miter lim="800000"/>
          <a:headEnd/>
          <a:tailEnd/>
        </a:ln>
      </xdr:spPr>
      <xdr:txBody>
        <a:bodyPr vertOverflow="clip" wrap="square" lIns="36576" tIns="27432" rIns="0" bIns="0" anchor="t" upright="1"/>
        <a:lstStyle/>
        <a:p>
          <a:pPr algn="l" rtl="1">
            <a:defRPr sz="1000"/>
          </a:pPr>
          <a:r>
            <a:rPr lang="en-IN" sz="1400" b="0" i="0" strike="noStrike">
              <a:solidFill>
                <a:srgbClr val="000000"/>
              </a:solidFill>
              <a:latin typeface="Arial"/>
              <a:cs typeface="Arial"/>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53511</xdr:colOff>
      <xdr:row>40</xdr:row>
      <xdr:rowOff>40006</xdr:rowOff>
    </xdr:from>
    <xdr:to>
      <xdr:col>7</xdr:col>
      <xdr:colOff>877585</xdr:colOff>
      <xdr:row>40</xdr:row>
      <xdr:rowOff>85725</xdr:rowOff>
    </xdr:to>
    <xdr:sp macro="" textlink="">
      <xdr:nvSpPr>
        <xdr:cNvPr id="2" name="TextBox 1"/>
        <xdr:cNvSpPr txBox="1"/>
      </xdr:nvSpPr>
      <xdr:spPr>
        <a:xfrm>
          <a:off x="8683161" y="11631931"/>
          <a:ext cx="824074" cy="457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800">
              <a:solidFill>
                <a:schemeClr val="dk1"/>
              </a:solidFill>
              <a:effectLst/>
              <a:latin typeface="Arial" panose="020B0604020202020204" pitchFamily="34" charset="0"/>
              <a:ea typeface="+mn-ea"/>
              <a:cs typeface="Arial" panose="020B0604020202020204" pitchFamily="34" charset="0"/>
            </a:rPr>
            <a:t>Fill appropriate cost</a:t>
          </a:r>
          <a:endParaRPr lang="en-IN" sz="800">
            <a:effectLst/>
            <a:latin typeface="Arial" panose="020B0604020202020204" pitchFamily="34" charset="0"/>
            <a:cs typeface="Arial" panose="020B0604020202020204" pitchFamily="34" charset="0"/>
          </a:endParaRPr>
        </a:p>
        <a:p>
          <a:endParaRPr lang="en-IN" sz="1100"/>
        </a:p>
      </xdr:txBody>
    </xdr:sp>
    <xdr:clientData/>
  </xdr:twoCellAnchor>
  <xdr:twoCellAnchor>
    <xdr:from>
      <xdr:col>6</xdr:col>
      <xdr:colOff>43986</xdr:colOff>
      <xdr:row>40</xdr:row>
      <xdr:rowOff>28573</xdr:rowOff>
    </xdr:from>
    <xdr:to>
      <xdr:col>6</xdr:col>
      <xdr:colOff>857357</xdr:colOff>
      <xdr:row>40</xdr:row>
      <xdr:rowOff>476250</xdr:rowOff>
    </xdr:to>
    <xdr:sp macro="" textlink="">
      <xdr:nvSpPr>
        <xdr:cNvPr id="3" name="TextBox 2"/>
        <xdr:cNvSpPr txBox="1"/>
      </xdr:nvSpPr>
      <xdr:spPr>
        <a:xfrm>
          <a:off x="9311811" y="11715748"/>
          <a:ext cx="813371" cy="4476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800">
              <a:solidFill>
                <a:schemeClr val="dk1"/>
              </a:solidFill>
              <a:effectLst/>
              <a:latin typeface="Arial" panose="020B0604020202020204" pitchFamily="34" charset="0"/>
              <a:ea typeface="+mn-ea"/>
              <a:cs typeface="Arial" panose="020B0604020202020204" pitchFamily="34" charset="0"/>
            </a:rPr>
            <a:t>Fill appropriate cost</a:t>
          </a:r>
          <a:endParaRPr lang="en-IN" sz="800">
            <a:effectLst/>
            <a:latin typeface="Arial" panose="020B0604020202020204" pitchFamily="34" charset="0"/>
            <a:cs typeface="Arial" panose="020B0604020202020204" pitchFamily="34" charset="0"/>
          </a:endParaRPr>
        </a:p>
        <a:p>
          <a:endParaRPr lang="en-IN" sz="1100"/>
        </a:p>
      </xdr:txBody>
    </xdr:sp>
    <xdr:clientData/>
  </xdr:twoCellAnchor>
  <xdr:twoCellAnchor>
    <xdr:from>
      <xdr:col>7</xdr:col>
      <xdr:colOff>43986</xdr:colOff>
      <xdr:row>40</xdr:row>
      <xdr:rowOff>28573</xdr:rowOff>
    </xdr:from>
    <xdr:to>
      <xdr:col>7</xdr:col>
      <xdr:colOff>857357</xdr:colOff>
      <xdr:row>40</xdr:row>
      <xdr:rowOff>504824</xdr:rowOff>
    </xdr:to>
    <xdr:sp macro="" textlink="">
      <xdr:nvSpPr>
        <xdr:cNvPr id="4" name="TextBox 3"/>
        <xdr:cNvSpPr txBox="1"/>
      </xdr:nvSpPr>
      <xdr:spPr>
        <a:xfrm>
          <a:off x="9311811" y="11715748"/>
          <a:ext cx="813371" cy="4762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800">
              <a:solidFill>
                <a:schemeClr val="dk1"/>
              </a:solidFill>
              <a:effectLst/>
              <a:latin typeface="Arial" panose="020B0604020202020204" pitchFamily="34" charset="0"/>
              <a:ea typeface="+mn-ea"/>
              <a:cs typeface="Arial" panose="020B0604020202020204" pitchFamily="34" charset="0"/>
            </a:rPr>
            <a:t>Fill appropriate cost</a:t>
          </a:r>
          <a:r>
            <a:rPr lang="en-IN" sz="1100" b="0" i="0" u="none" strike="noStrike">
              <a:solidFill>
                <a:schemeClr val="dk1"/>
              </a:solidFill>
              <a:effectLst/>
              <a:latin typeface="+mn-lt"/>
              <a:ea typeface="+mn-ea"/>
              <a:cs typeface="+mn-cs"/>
            </a:rPr>
            <a:t>200000.00 </a:t>
          </a:r>
          <a:endParaRPr lang="en-IN" sz="800">
            <a:effectLst/>
            <a:latin typeface="Arial" panose="020B0604020202020204" pitchFamily="34" charset="0"/>
            <a:cs typeface="Arial" panose="020B0604020202020204" pitchFamily="34" charset="0"/>
          </a:endParaRPr>
        </a:p>
        <a:p>
          <a:endParaRPr lang="en-IN" sz="1100"/>
        </a:p>
      </xdr:txBody>
    </xdr:sp>
    <xdr:clientData/>
  </xdr:twoCellAnchor>
  <xdr:twoCellAnchor>
    <xdr:from>
      <xdr:col>7</xdr:col>
      <xdr:colOff>43986</xdr:colOff>
      <xdr:row>40</xdr:row>
      <xdr:rowOff>28574</xdr:rowOff>
    </xdr:from>
    <xdr:to>
      <xdr:col>7</xdr:col>
      <xdr:colOff>857357</xdr:colOff>
      <xdr:row>40</xdr:row>
      <xdr:rowOff>485776</xdr:rowOff>
    </xdr:to>
    <xdr:sp macro="" textlink="">
      <xdr:nvSpPr>
        <xdr:cNvPr id="5" name="TextBox 4"/>
        <xdr:cNvSpPr txBox="1"/>
      </xdr:nvSpPr>
      <xdr:spPr>
        <a:xfrm>
          <a:off x="10226211" y="11715749"/>
          <a:ext cx="813371" cy="4572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800">
              <a:solidFill>
                <a:schemeClr val="dk1"/>
              </a:solidFill>
              <a:effectLst/>
              <a:latin typeface="Arial" panose="020B0604020202020204" pitchFamily="34" charset="0"/>
              <a:ea typeface="+mn-ea"/>
              <a:cs typeface="Arial" panose="020B0604020202020204" pitchFamily="34" charset="0"/>
            </a:rPr>
            <a:t>Fill appropriate cost</a:t>
          </a:r>
          <a:endParaRPr lang="en-IN" sz="800">
            <a:effectLst/>
            <a:latin typeface="Arial" panose="020B0604020202020204" pitchFamily="34" charset="0"/>
            <a:cs typeface="Arial" panose="020B0604020202020204" pitchFamily="34" charset="0"/>
          </a:endParaRPr>
        </a:p>
        <a:p>
          <a:endParaRPr lang="en-IN"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209550</xdr:colOff>
      <xdr:row>36</xdr:row>
      <xdr:rowOff>9525</xdr:rowOff>
    </xdr:from>
    <xdr:to>
      <xdr:col>5</xdr:col>
      <xdr:colOff>333375</xdr:colOff>
      <xdr:row>36</xdr:row>
      <xdr:rowOff>238125</xdr:rowOff>
    </xdr:to>
    <xdr:sp macro="" textlink="">
      <xdr:nvSpPr>
        <xdr:cNvPr id="2" name="Text Box 3">
          <a:extLst>
            <a:ext uri="{FF2B5EF4-FFF2-40B4-BE49-F238E27FC236}">
              <a16:creationId xmlns:a16="http://schemas.microsoft.com/office/drawing/2014/main" id="{715538EB-E7E1-C10A-A213-6B04DB9B5087}"/>
            </a:ext>
          </a:extLst>
        </xdr:cNvPr>
        <xdr:cNvSpPr txBox="1">
          <a:spLocks noChangeArrowheads="1"/>
        </xdr:cNvSpPr>
      </xdr:nvSpPr>
      <xdr:spPr bwMode="auto">
        <a:xfrm>
          <a:off x="6200775" y="8886825"/>
          <a:ext cx="123825" cy="228600"/>
        </a:xfrm>
        <a:prstGeom prst="rect">
          <a:avLst/>
        </a:prstGeom>
        <a:noFill/>
        <a:ln w="9525">
          <a:noFill/>
          <a:miter lim="800000"/>
          <a:headEnd/>
          <a:tailEnd/>
        </a:ln>
      </xdr:spPr>
      <xdr:txBody>
        <a:bodyPr vertOverflow="clip" vert="wordArtVert" wrap="square" lIns="36576" tIns="0" rIns="0" bIns="0" anchor="t" upright="1"/>
        <a:lstStyle/>
        <a:p>
          <a:pPr algn="l" rtl="1">
            <a:defRPr sz="1000"/>
          </a:pPr>
          <a:r>
            <a:rPr lang="en-US" sz="1400" b="0" i="0" strike="noStrike">
              <a:solidFill>
                <a:srgbClr val="000000"/>
              </a:solidFill>
              <a:latin typeface="Arial"/>
              <a:cs typeface="Arial"/>
            </a:rPr>
            <a:t>*</a:t>
          </a:r>
        </a:p>
      </xdr:txBody>
    </xdr:sp>
    <xdr:clientData/>
  </xdr:twoCellAnchor>
  <xdr:twoCellAnchor>
    <xdr:from>
      <xdr:col>7</xdr:col>
      <xdr:colOff>209550</xdr:colOff>
      <xdr:row>36</xdr:row>
      <xdr:rowOff>9525</xdr:rowOff>
    </xdr:from>
    <xdr:to>
      <xdr:col>7</xdr:col>
      <xdr:colOff>333375</xdr:colOff>
      <xdr:row>36</xdr:row>
      <xdr:rowOff>238125</xdr:rowOff>
    </xdr:to>
    <xdr:sp macro="" textlink="">
      <xdr:nvSpPr>
        <xdr:cNvPr id="3" name="Text Box 3">
          <a:extLst>
            <a:ext uri="{FF2B5EF4-FFF2-40B4-BE49-F238E27FC236}">
              <a16:creationId xmlns:a16="http://schemas.microsoft.com/office/drawing/2014/main" id="{766EB8BC-0678-9BD2-ED6E-A5079992F3FA}"/>
            </a:ext>
          </a:extLst>
        </xdr:cNvPr>
        <xdr:cNvSpPr txBox="1">
          <a:spLocks noChangeArrowheads="1"/>
        </xdr:cNvSpPr>
      </xdr:nvSpPr>
      <xdr:spPr bwMode="auto">
        <a:xfrm>
          <a:off x="7486650" y="8886825"/>
          <a:ext cx="123825" cy="228600"/>
        </a:xfrm>
        <a:prstGeom prst="rect">
          <a:avLst/>
        </a:prstGeom>
        <a:noFill/>
        <a:ln w="9525">
          <a:noFill/>
          <a:miter lim="800000"/>
          <a:headEnd/>
          <a:tailEnd/>
        </a:ln>
      </xdr:spPr>
      <xdr:txBody>
        <a:bodyPr vertOverflow="clip" vert="wordArtVert" wrap="square" lIns="36576" tIns="0" rIns="0" bIns="0" anchor="t" upright="1"/>
        <a:lstStyle/>
        <a:p>
          <a:pPr algn="l" rtl="1">
            <a:defRPr sz="1000"/>
          </a:pPr>
          <a:r>
            <a:rPr lang="en-US" sz="1400" b="0" i="0" strike="noStrike">
              <a:solidFill>
                <a:srgbClr val="000000"/>
              </a:solidFill>
              <a:latin typeface="Arial"/>
              <a:cs typeface="Arial"/>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209550</xdr:colOff>
      <xdr:row>37</xdr:row>
      <xdr:rowOff>9525</xdr:rowOff>
    </xdr:from>
    <xdr:to>
      <xdr:col>5</xdr:col>
      <xdr:colOff>333375</xdr:colOff>
      <xdr:row>37</xdr:row>
      <xdr:rowOff>238125</xdr:rowOff>
    </xdr:to>
    <xdr:sp macro="" textlink="">
      <xdr:nvSpPr>
        <xdr:cNvPr id="2" name="Text Box 3">
          <a:extLst>
            <a:ext uri="{FF2B5EF4-FFF2-40B4-BE49-F238E27FC236}">
              <a16:creationId xmlns:a16="http://schemas.microsoft.com/office/drawing/2014/main" id="{ABBF7581-3DCD-17A0-11A4-0F2292F96C3D}"/>
            </a:ext>
          </a:extLst>
        </xdr:cNvPr>
        <xdr:cNvSpPr txBox="1">
          <a:spLocks noChangeArrowheads="1"/>
        </xdr:cNvSpPr>
      </xdr:nvSpPr>
      <xdr:spPr bwMode="auto">
        <a:xfrm>
          <a:off x="6219825" y="8801100"/>
          <a:ext cx="123825" cy="228600"/>
        </a:xfrm>
        <a:prstGeom prst="rect">
          <a:avLst/>
        </a:prstGeom>
        <a:noFill/>
        <a:ln w="9525">
          <a:noFill/>
          <a:miter lim="800000"/>
          <a:headEnd/>
          <a:tailEnd/>
        </a:ln>
      </xdr:spPr>
      <xdr:txBody>
        <a:bodyPr vertOverflow="clip" vert="wordArtVert" wrap="square" lIns="36576" tIns="0" rIns="0" bIns="0" anchor="t" upright="1"/>
        <a:lstStyle/>
        <a:p>
          <a:pPr algn="l" rtl="1">
            <a:defRPr sz="1000"/>
          </a:pPr>
          <a:r>
            <a:rPr lang="en-US" sz="1400" b="0" i="0" strike="noStrike">
              <a:solidFill>
                <a:srgbClr val="000000"/>
              </a:solidFill>
              <a:latin typeface="Arial"/>
              <a:cs typeface="Arial"/>
            </a:rPr>
            <a:t>*</a:t>
          </a:r>
        </a:p>
      </xdr:txBody>
    </xdr:sp>
    <xdr:clientData/>
  </xdr:twoCellAnchor>
  <xdr:twoCellAnchor>
    <xdr:from>
      <xdr:col>7</xdr:col>
      <xdr:colOff>209550</xdr:colOff>
      <xdr:row>37</xdr:row>
      <xdr:rowOff>9525</xdr:rowOff>
    </xdr:from>
    <xdr:to>
      <xdr:col>7</xdr:col>
      <xdr:colOff>333375</xdr:colOff>
      <xdr:row>37</xdr:row>
      <xdr:rowOff>238125</xdr:rowOff>
    </xdr:to>
    <xdr:sp macro="" textlink="">
      <xdr:nvSpPr>
        <xdr:cNvPr id="3" name="Text Box 3">
          <a:extLst>
            <a:ext uri="{FF2B5EF4-FFF2-40B4-BE49-F238E27FC236}">
              <a16:creationId xmlns:a16="http://schemas.microsoft.com/office/drawing/2014/main" id="{13C9C150-46F1-FAE4-AFBE-F0970BC8693D}"/>
            </a:ext>
          </a:extLst>
        </xdr:cNvPr>
        <xdr:cNvSpPr txBox="1">
          <a:spLocks noChangeArrowheads="1"/>
        </xdr:cNvSpPr>
      </xdr:nvSpPr>
      <xdr:spPr bwMode="auto">
        <a:xfrm>
          <a:off x="7553325" y="8801100"/>
          <a:ext cx="123825" cy="228600"/>
        </a:xfrm>
        <a:prstGeom prst="rect">
          <a:avLst/>
        </a:prstGeom>
        <a:noFill/>
        <a:ln w="9525">
          <a:noFill/>
          <a:miter lim="800000"/>
          <a:headEnd/>
          <a:tailEnd/>
        </a:ln>
      </xdr:spPr>
      <xdr:txBody>
        <a:bodyPr vertOverflow="clip" vert="wordArtVert" wrap="square" lIns="36576" tIns="0" rIns="0" bIns="0" anchor="t" upright="1"/>
        <a:lstStyle/>
        <a:p>
          <a:pPr algn="l" rtl="1">
            <a:defRPr sz="1000"/>
          </a:pPr>
          <a:r>
            <a:rPr lang="en-US" sz="1400" b="0" i="0" strike="noStrike">
              <a:solidFill>
                <a:srgbClr val="000000"/>
              </a:solidFill>
              <a:latin typeface="Arial"/>
              <a:cs typeface="Arial"/>
            </a:rPr>
            <a: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eja\e\DATA\DATA4\DATA\ANNUAL\0203\DATA4\DATA\MONTHLY\0102\JAN\Sep\GRAPH.XLW"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ISPMPC\DataBase\WINDOWS\Profiles\rk\Desktop\220-03%20Latest\Global%20model%2028th%20Feb.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nternet\Share%20documents\RECPDCL%20MAIL%20documents\Ambala%2016%2008%202010\Final%20REC-26-07-10\25-07-2010\Ellenabad@25-07-2010\Ellenabad@22.-7-2010\201-04REL-Fina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omp10\c\WINDOWS\Desktop\Latest%20revised%20Cost%20Estimates%20for%20Substation.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Internet\SharedDocs\Data\ICEA\EMR%20YEARLY\EMR2005-0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Documents%20and%20Settings/NIC/Desktop/supply_2013/circle_wise_proposal/ADB+III/New%20Folder/Line%20Loss%20Barwani%20Circle/Line%20Loss%202009-10/Line%20Loss%20April-08.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eja\e\DATA\DATA4\DATA\ANNUAL\0203\DATA4\DATA\ANNUAL\9900\YRDATA\CSD.XLW"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IMP_FOR_ME/IPDS%20Schedule%20on%2015.5.15/Documents%20and%20Settings/Naveen/My%20Documents/Naveen/Tariff%202006-07/CPG/Op%20BS%20Final%2016052005/Asset%20Disaggregation%2017.04.05%20With%20Residual%20MPSEB/Raw%20TB%20Data%20&amp;%20Cap-CAU%20as%20Gen."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suresh\Power\MSEB\MSEB%2001-02\Data\Dispatch%202.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Internet\SharedDocs\DPR_Hodal_26.07.1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IMP_FOR_ME/IPDS%20Schedule%20on%2015.5.15/Databank/1-Projects%20In%20Hand/DFID/ARR%202003-04/Arr%20Petition%202003-04/For%20Submission/ARR%20Forms%20For%20Submiss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MP_FOR_ME/IPDS%20Schedule%20on%2015.5.15/Data/ICEA/EMR%20YEARLY/EMR2005-0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IMP_FOR_ME/IPDS%20Schedule%20on%2015.5.15/Documents%20and%20Settings/ak_srivastava/Desktop/KPMG/Financial%20Mo/Final%20Model/PF_Modelling_KPMG%20v3.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ispmpc\sharedfolder\Load%20forecast\CD%20LF%200203\Regcom0203.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IMP_FOR_ME/IPDS%20Schedule%20on%2015.5.15/Documents%20and%20Settings/anurag/My%20Documents/petitions/Petition%20for%20trans%20ARR.doc/Databank/1-Projects%20In%20Hand/DFID/ARR%202003-04/Arr%20Petition%202003-04/For%20Submission/ARR%20For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IMP_FOR_ME/IPDS%20Schedule%20on%2015.5.15/Sameer's%20folder/MSEB/Tariff%20Filing%202003-04/Outputs/Models/Working%20Models/old/Dispatch%202.0.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J:\Databank\1-Projects%20In%20Hand\DFID\ARR%202003-04\Arr%20Petition%202003-04\For%20Submission\ARR%20Forms%20For%20Submission.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cspdcl.co.in/cseb/(S(cj05p30zla41bwroqbwuhse4))/Files/SOR/SOR%202019-20/Schedule%20A,%20B,%20C,%20D%20&amp;%20E%20for%20SoR%20201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eja\e\DATA\DATA4\DATA\ANNUAL\0203\DATA\DATA4\DATA\ANNUAL\0102\ANNU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MP_FOR_ME/IPDS%20Schedule%20on%2015.5.15/BAS/ON%20THE%20JOB/Cost%20Accounting%20Formats/Poorv%20Discom/CAR%20Model/BS/Raw%20TB%20Data%20&amp;%20Cap-CAU%20as%20Ge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IMP_FOR_ME/IPDS%20Schedule%20on%2015.5.15/201-04REL-Fin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ja\e\DATA\DATA4\DATA\ANNUAL\0203\data\DATA4\DATA\ANNUAL\0001\GEN%20LOS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2098ABE2\Raw%20TB%20Data%20&amp;%20Cap-CAU%20as%20Ge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Internet\Share%20documents\RECPDCL%20MAIL%20documents\Ambala%2016%2008%202010\Final%20REC-26-07-10\25-07-2010\Ellenabad@25-07-2010\Ellenabad@22.-7-2010\BAS\ON%20THE%20JOB\Cost%20Accounting%20Formats\Poorv%20Discom\CAR%20Model\BS\Raw%20TB%20Data%20&amp;%20Cap-CAU%20as%20G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LDAILY"/>
      <sheetName val="MPCSSD"/>
      <sheetName val="DTHG"/>
      <sheetName val="Chart1"/>
      <sheetName val="DLC"/>
      <sheetName val="A 3.7"/>
      <sheetName val="Stationwise Thermal &amp; Hydel Gen"/>
      <sheetName val="Executive Summary -Thermal"/>
      <sheetName val="TWELVE"/>
      <sheetName val="Salient1"/>
      <sheetName val="agl-pump-sets"/>
      <sheetName val="EG"/>
      <sheetName val="pump-sets(AI)"/>
      <sheetName val="installes-capacity"/>
      <sheetName val="per-capita"/>
      <sheetName val="towns&amp;villages"/>
      <sheetName val="overall"/>
      <sheetName val="1"/>
      <sheetName val="R_Abstract"/>
      <sheetName val="A2-02-03"/>
      <sheetName val="Sheet2"/>
      <sheetName val="Sec-5a"/>
      <sheetName val="Sec-1a"/>
      <sheetName val="Sec-8d"/>
      <sheetName val="Sec-3a"/>
      <sheetName val="Sec-1b"/>
      <sheetName val="Sec-1c"/>
      <sheetName val="Sec-8c"/>
      <sheetName val="BREAKUP OF OIL"/>
      <sheetName val="STN WISE EMR"/>
      <sheetName val="CATAGEORY"/>
      <sheetName val="A_3_7"/>
      <sheetName val="Stationwise_Thermal_&amp;_Hydel_Gen"/>
      <sheetName val="Executive_Summary_-Thermal"/>
      <sheetName val="BREAKUP_OF_OIL"/>
      <sheetName val="STN_WISE_EMR"/>
      <sheetName val="ATC Loss Red"/>
      <sheetName val="04REL"/>
      <sheetName val="Cat_Ser_load"/>
      <sheetName val="ser released caste wise"/>
      <sheetName val="data"/>
      <sheetName val="Sheet1"/>
      <sheetName val="Inputs"/>
      <sheetName val="Sheet4"/>
      <sheetName val="#REF"/>
      <sheetName val="ATC_Loss_Red"/>
      <sheetName val="ser_released_caste_wise"/>
      <sheetName val="A_3_71"/>
      <sheetName val="Stationwise_Thermal_&amp;_Hydel_Ge1"/>
      <sheetName val="Executive_Summary_-Thermal1"/>
      <sheetName val="BREAKUP_OF_OIL1"/>
      <sheetName val="STN_WISE_EMR1"/>
      <sheetName val="ATC_Loss_Red1"/>
      <sheetName val="ser_released_caste_wise1"/>
      <sheetName val="A_3_72"/>
      <sheetName val="Stationwise_Thermal_&amp;_Hydel_Ge2"/>
      <sheetName val="Executive_Summary_-Thermal2"/>
      <sheetName val="BREAKUP_OF_OIL2"/>
      <sheetName val="STN_WISE_EMR2"/>
      <sheetName val="ATC_Loss_Red2"/>
      <sheetName val="ser_released_caste_wise2"/>
      <sheetName val="ESS -Status"/>
      <sheetName val="Malegaon"/>
      <sheetName val="Nandurbar"/>
      <sheetName val="Kalyan"/>
      <sheetName val="Global model 28th Feb.xls"/>
      <sheetName val="BillingEffi"/>
      <sheetName val="Sheet5"/>
      <sheetName val="A"/>
      <sheetName val="Sept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ma"/>
      <sheetName val="DBForeC"/>
      <sheetName val="Short-Term"/>
      <sheetName val="R15 00-01"/>
      <sheetName val="DBHis"/>
      <sheetName val="Agri"/>
      <sheetName val="Agri-support"/>
      <sheetName val="Base Year"/>
      <sheetName val="Dom"/>
      <sheetName val="Dom-sup."/>
      <sheetName val="Dom-Free"/>
      <sheetName val="Chart1"/>
      <sheetName val="LT_Ind"/>
      <sheetName val="NonDom"/>
      <sheetName val="LT_WW"/>
      <sheetName val="LT_Street"/>
      <sheetName val="HT Ind"/>
      <sheetName val="Coal"/>
      <sheetName val="Steel"/>
      <sheetName val="Traction"/>
      <sheetName val="Licensees"/>
      <sheetName val="HT_WW"/>
      <sheetName val="HT_Agr"/>
      <sheetName val="Villages"/>
      <sheetName val="Captive"/>
      <sheetName val="Market"/>
      <sheetName val="Load"/>
      <sheetName val="Growth Rates"/>
      <sheetName val="Services"/>
      <sheetName val="Serv-Worksheet"/>
      <sheetName val="High Sens."/>
      <sheetName val="Low Sens."/>
      <sheetName val="Graphs"/>
      <sheetName val="MODI MPSEB ASSESS"/>
      <sheetName val="Assump-Sens."/>
      <sheetName val="Stationwise Thermal &amp; Hydel Gen"/>
      <sheetName val="Executive Summary -Thermal"/>
      <sheetName val="TWELVE"/>
      <sheetName val="ATP"/>
      <sheetName val="data"/>
      <sheetName val="BREAKUP OF OIL"/>
      <sheetName val="Demand"/>
      <sheetName val="Salient1"/>
      <sheetName val="A 3.7"/>
      <sheetName val="cls"/>
      <sheetName val="R15_00-01"/>
      <sheetName val="Base_Year"/>
      <sheetName val="Dom-sup_"/>
      <sheetName val="HT_Ind"/>
      <sheetName val="Growth_Rates"/>
      <sheetName val="High_Sens_"/>
      <sheetName val="Low_Sens_"/>
      <sheetName val="MODI_MPSEB_ASSESS"/>
      <sheetName val="Assump-Sens_"/>
      <sheetName val="Stationwise_Thermal_&amp;_Hydel_Gen"/>
      <sheetName val="Executive_Summary_-Thermal"/>
      <sheetName val="BREAKUP_OF_OIL"/>
      <sheetName val="A_3_7"/>
      <sheetName val="SUMMERY"/>
      <sheetName val="Sheet1"/>
      <sheetName val="dpc cost"/>
      <sheetName val="Discom Details"/>
      <sheetName val="Cat_Ser_load"/>
      <sheetName val="R_Abstract"/>
      <sheetName val="Schema_x0000__x0000__x0000__x0000__x0000__x0000_&quot;[Global model 28th"/>
      <sheetName val="04REL"/>
      <sheetName val="Code"/>
      <sheetName val="PACK (B)"/>
      <sheetName val="Schema??????&quot;[Global model 28th"/>
      <sheetName val="Schema______&quot;_Global model 28th"/>
      <sheetName val="final abstract"/>
      <sheetName val="SS-III &amp; SS-V"/>
      <sheetName val="7.11 p1"/>
      <sheetName val="Lead Statement"/>
      <sheetName val="Labour charges"/>
      <sheetName val="Detailed Estimate"/>
      <sheetName val="Sheet3"/>
      <sheetName val="ZKOK6"/>
      <sheetName val="Form_A"/>
      <sheetName val="Lead "/>
      <sheetName val="DLC"/>
      <sheetName val="Sept "/>
      <sheetName val="EG"/>
      <sheetName val="pump-sets(AI)"/>
      <sheetName val="per-capita"/>
      <sheetName val="towns&amp;villages"/>
      <sheetName val="Sec-1a"/>
      <sheetName val="Schema_x005f_x0000__x005f_x0000__x005f_x0000__x00"/>
      <sheetName val="Lead statement-VJA"/>
      <sheetName val="Mortars"/>
      <sheetName val="Newabstract"/>
      <sheetName val="Schema_x0000__x0000__x0000__x00"/>
      <sheetName val="Schema_x005f_x005f_x005f_x0000__x005f_x005f_x0000"/>
      <sheetName val="agl-pump-sets"/>
      <sheetName val="installes-capacity"/>
      <sheetName val="A"/>
      <sheetName val="Addl.40"/>
      <sheetName val="Ag L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9">
          <cell r="H9" t="str">
            <v>92-93</v>
          </cell>
          <cell r="I9" t="str">
            <v>93-94</v>
          </cell>
          <cell r="J9" t="str">
            <v>94-95</v>
          </cell>
          <cell r="K9" t="str">
            <v>95-96</v>
          </cell>
          <cell r="L9" t="str">
            <v>96-97</v>
          </cell>
          <cell r="M9" t="str">
            <v>97-98</v>
          </cell>
          <cell r="N9" t="str">
            <v>98-99</v>
          </cell>
          <cell r="O9" t="str">
            <v>99-00</v>
          </cell>
          <cell r="P9" t="str">
            <v>00-01</v>
          </cell>
          <cell r="Q9" t="str">
            <v>Comments</v>
          </cell>
        </row>
        <row r="11">
          <cell r="H11" t="str">
            <v>92-93</v>
          </cell>
          <cell r="I11" t="str">
            <v>93-94</v>
          </cell>
          <cell r="J11" t="str">
            <v>94-95</v>
          </cell>
          <cell r="K11" t="str">
            <v>95-96</v>
          </cell>
          <cell r="L11" t="str">
            <v>96-97</v>
          </cell>
          <cell r="M11" t="str">
            <v>97-98</v>
          </cell>
          <cell r="N11" t="str">
            <v>98-99</v>
          </cell>
          <cell r="O11" t="str">
            <v>99-00</v>
          </cell>
          <cell r="P11" t="str">
            <v>00-01</v>
          </cell>
          <cell r="Q11" t="str">
            <v>Comments</v>
          </cell>
        </row>
        <row r="12">
          <cell r="E12" t="str">
            <v>Actual</v>
          </cell>
          <cell r="F12">
            <v>0</v>
          </cell>
          <cell r="G12">
            <v>0</v>
          </cell>
          <cell r="H12">
            <v>1146.9464337763561</v>
          </cell>
          <cell r="I12">
            <v>1348.8086210103572</v>
          </cell>
          <cell r="J12">
            <v>1378.8953544924971</v>
          </cell>
          <cell r="K12">
            <v>1514.8534401882121</v>
          </cell>
          <cell r="L12">
            <v>1604.1975852061873</v>
          </cell>
          <cell r="M12">
            <v>1635.3729424049175</v>
          </cell>
          <cell r="N12">
            <v>1759.8646367337187</v>
          </cell>
          <cell r="O12">
            <v>2252.0943689999999</v>
          </cell>
          <cell r="P12">
            <v>2398.1461873885523</v>
          </cell>
        </row>
        <row r="13">
          <cell r="E13" t="str">
            <v>Suppressed</v>
          </cell>
          <cell r="F13">
            <v>0</v>
          </cell>
          <cell r="G13">
            <v>0</v>
          </cell>
          <cell r="H13">
            <v>65.11538689110921</v>
          </cell>
          <cell r="I13">
            <v>37.988839175032126</v>
          </cell>
          <cell r="J13">
            <v>61.718945381111098</v>
          </cell>
          <cell r="K13">
            <v>92.59736102715533</v>
          </cell>
          <cell r="L13">
            <v>144.18354908010042</v>
          </cell>
          <cell r="M13">
            <v>58.013753112049471</v>
          </cell>
          <cell r="N13">
            <v>60.180182643709031</v>
          </cell>
          <cell r="O13">
            <v>87.996130161098336</v>
          </cell>
          <cell r="P13">
            <v>372.95381261144757</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refreshError="1"/>
      <sheetData sheetId="96" refreshError="1"/>
      <sheetData sheetId="9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3-04|71"/>
      <sheetName val="03-04|72"/>
      <sheetName val="03-04|74"/>
      <sheetName val="03-04|75"/>
      <sheetName val="03-04|76"/>
      <sheetName val="03-04|77"/>
      <sheetName val="03-04|79"/>
      <sheetName val="03-04|83"/>
      <sheetName val="03-04|Master"/>
      <sheetName val="04REL"/>
      <sheetName val="Dom"/>
      <sheetName val="Flight-1"/>
      <sheetName val="BREAKUP OF OIL"/>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t Rate"/>
      <sheetName val="160MVA+2FB"/>
      <sheetName val="160MVA+1FB"/>
      <sheetName val="160MVA Addl"/>
      <sheetName val="220KV FB"/>
      <sheetName val="315MVA Addl"/>
      <sheetName val="40MVA+2FB"/>
      <sheetName val="20MVA+2FB"/>
      <sheetName val="40MVA+1FB"/>
      <sheetName val="132FB"/>
      <sheetName val="40to63"/>
      <sheetName val="20to40"/>
      <sheetName val="Addl.40"/>
      <sheetName val="Addl.20"/>
      <sheetName val="SS-Cost"/>
      <sheetName val="Addl.63 (2)"/>
      <sheetName val="Addl_40"/>
      <sheetName val="132kv DCDS"/>
      <sheetName val=""/>
      <sheetName val="Unit_Rate"/>
      <sheetName val="160MVA_Addl"/>
      <sheetName val="220KV_FB"/>
      <sheetName val="315MVA_Addl"/>
      <sheetName val="Addl_401"/>
      <sheetName val="Addl_20"/>
      <sheetName val="Addl_63_(2)"/>
      <sheetName val="A 3_7"/>
      <sheetName val="04REL"/>
      <sheetName val="UK"/>
      <sheetName val="Scheme Area Details_Block__ C2"/>
      <sheetName val="New33KVSS_E3"/>
      <sheetName val="Prop aug of Ex 33KVSS_E3a"/>
      <sheetName val="Salient1"/>
      <sheetName val="Cat_Ser_load"/>
      <sheetName val="data"/>
      <sheetName val="Sheet1"/>
      <sheetName val="Data base Feb 09"/>
      <sheetName val="grid"/>
      <sheetName val="Unit_Rate1"/>
      <sheetName val="160MVA_Addl1"/>
      <sheetName val="220KV_FB1"/>
      <sheetName val="315MVA_Addl1"/>
      <sheetName val="Addl_402"/>
      <sheetName val="Addl_201"/>
      <sheetName val="Addl_63_(2)1"/>
      <sheetName val="132kv_DCDS"/>
      <sheetName val="A_3_7"/>
      <sheetName val="Data_base_Feb_09"/>
      <sheetName val="Scheme_Area_Details_Block___C2"/>
      <sheetName val="Prop_aug_of_Ex_33KVSS_E3a"/>
      <sheetName val="Inputs"/>
      <sheetName val="Dom"/>
      <sheetName val="ATP"/>
      <sheetName val="R_Hrs_ Since Comm"/>
      <sheetName val="Coalmine"/>
      <sheetName val="Basis"/>
      <sheetName val="PACK (B)"/>
      <sheetName val="PACK_(B)"/>
      <sheetName val="Input sheet"/>
      <sheetName val="BST"/>
      <sheetName val="BPlan_Energy Balance_Table"/>
      <sheetName val="Approved Energy Balance"/>
      <sheetName val="Energy Requirement"/>
      <sheetName val="CE PPA_Installed "/>
      <sheetName val="Table for Business Plan"/>
      <sheetName val="UPERC approved "/>
      <sheetName val="Monthwise_PLF"/>
      <sheetName val="Apr19"/>
      <sheetName val="May19 "/>
      <sheetName val="June-19"/>
      <sheetName val="July-19 "/>
      <sheetName val="Aug-19"/>
      <sheetName val="Sep-19 "/>
      <sheetName val="PP FY 2019-20 (Monthly)"/>
      <sheetName val="PLF Computation"/>
      <sheetName val="RANK"/>
      <sheetName val="FY 19_20"/>
      <sheetName val="FY 20_21"/>
      <sheetName val="FY 21_22"/>
      <sheetName val="FY 22_23"/>
      <sheetName val="FY 23_24"/>
      <sheetName val="FY 24_25"/>
      <sheetName val="Table for Petition"/>
      <sheetName val="F13_17_18"/>
      <sheetName val="F13_18_19"/>
      <sheetName val="F13_19_20"/>
      <sheetName val="F13_20_21"/>
      <sheetName val="F13_21_22"/>
      <sheetName val="F13_22_23"/>
      <sheetName val="F13_23_24"/>
      <sheetName val="F13_24_25"/>
      <sheetName val="F13A"/>
      <sheetName val="F13B_17_18"/>
      <sheetName val="F13B_18_19"/>
      <sheetName val="F13B_19_20"/>
      <sheetName val="F13B_20_21"/>
      <sheetName val="F13B_21_22"/>
      <sheetName val="F13B_22_23"/>
      <sheetName val="F13B_23_24"/>
      <sheetName val="F13B_24_25"/>
      <sheetName val="F13C"/>
      <sheetName val="F13D"/>
      <sheetName val="F13E"/>
      <sheetName val="F13F"/>
      <sheetName val="F13G"/>
      <sheetName val="F13H"/>
      <sheetName val="F13I"/>
      <sheetName val="F13J"/>
      <sheetName val="F13K"/>
      <sheetName val="F13L"/>
      <sheetName val="STN WISE EMR"/>
      <sheetName val="Unit_Rate2"/>
      <sheetName val="160MVA_Addl2"/>
      <sheetName val="220KV_FB2"/>
      <sheetName val="315MVA_Addl2"/>
      <sheetName val="Addl_403"/>
      <sheetName val="Addl_202"/>
      <sheetName val="Addl_63_(2)2"/>
      <sheetName val="132kv_DCDS1"/>
      <sheetName val="A_3_71"/>
      <sheetName val="Data_base_Feb_091"/>
      <sheetName val="Unit_Rate3"/>
      <sheetName val="160MVA_Addl3"/>
      <sheetName val="220KV_FB3"/>
      <sheetName val="315MVA_Addl3"/>
      <sheetName val="Addl_404"/>
      <sheetName val="Addl_203"/>
      <sheetName val="Addl_63_(2)3"/>
      <sheetName val="132kv_DCDS2"/>
      <sheetName val="A_3_72"/>
      <sheetName val="Data_base_Feb_092"/>
      <sheetName val="A"/>
      <sheetName val="RATIOS"/>
      <sheetName val="Flight-1"/>
      <sheetName val="SUMMERY"/>
      <sheetName val="Work_sheet"/>
      <sheetName val="dpc cost"/>
      <sheetName val="Survey Status_2"/>
      <sheetName val="% of Elect"/>
      <sheetName val="cap all"/>
      <sheetName val="Lead Statement"/>
      <sheetName val="Detailed Estimate"/>
      <sheetName val="Labour charges"/>
      <sheetName val="Sheet3"/>
      <sheetName val="A2-02-03"/>
      <sheetName val="all"/>
      <sheetName val="Form-C4"/>
      <sheetName val="RevenueInput"/>
      <sheetName val="cover1"/>
      <sheetName val="Stationwise Thermal &amp; Hydel Gen"/>
      <sheetName val="Executive Summary -Thermal"/>
      <sheetName val="TWELVE"/>
      <sheetName val="2004"/>
      <sheetName val="indapsp"/>
      <sheetName val="indapep"/>
      <sheetName val="indapnp"/>
    </sheetNames>
    <sheetDataSet>
      <sheetData sheetId="0">
        <row r="38">
          <cell r="A38" t="str">
            <v xml:space="preserve">ESTIMATE FOR INSTALLATION OF ADDITIONAL 1X40MVA 132/33KV TRANSFORMER AT EXISTING EHV SUBSTATION </v>
          </cell>
        </row>
      </sheetData>
      <sheetData sheetId="1">
        <row r="38">
          <cell r="A38" t="str">
            <v xml:space="preserve">ESTIMATE FOR INSTALLATION OF ADDITIONAL 1X40MVA 132/33KV TRANSFORMER AT EXISTING EHV SUBSTATION </v>
          </cell>
        </row>
      </sheetData>
      <sheetData sheetId="2">
        <row r="38">
          <cell r="A38" t="str">
            <v xml:space="preserve">ESTIMATE FOR INSTALLATION OF ADDITIONAL 1X40MVA 132/33KV TRANSFORMER AT EXISTING EHV SUBSTATION </v>
          </cell>
        </row>
      </sheetData>
      <sheetData sheetId="3">
        <row r="38">
          <cell r="A38" t="str">
            <v xml:space="preserve">ESTIMATE FOR INSTALLATION OF ADDITIONAL 1X40MVA 132/33KV TRANSFORMER AT EXISTING EHV SUBSTATION </v>
          </cell>
        </row>
      </sheetData>
      <sheetData sheetId="4">
        <row r="38">
          <cell r="A38" t="str">
            <v xml:space="preserve">ESTIMATE FOR INSTALLATION OF ADDITIONAL 1X40MVA 132/33KV TRANSFORMER AT EXISTING EHV SUBSTATION </v>
          </cell>
        </row>
      </sheetData>
      <sheetData sheetId="5">
        <row r="38">
          <cell r="A38" t="str">
            <v xml:space="preserve">ESTIMATE FOR INSTALLATION OF ADDITIONAL 1X40MVA 132/33KV TRANSFORMER AT EXISTING EHV SUBSTATION </v>
          </cell>
        </row>
      </sheetData>
      <sheetData sheetId="6">
        <row r="38">
          <cell r="A38" t="str">
            <v xml:space="preserve">ESTIMATE FOR INSTALLATION OF ADDITIONAL 1X40MVA 132/33KV TRANSFORMER AT EXISTING EHV SUBSTATION </v>
          </cell>
        </row>
      </sheetData>
      <sheetData sheetId="7">
        <row r="38">
          <cell r="A38" t="str">
            <v xml:space="preserve">ESTIMATE FOR INSTALLATION OF ADDITIONAL 1X40MVA 132/33KV TRANSFORMER AT EXISTING EHV SUBSTATION </v>
          </cell>
        </row>
      </sheetData>
      <sheetData sheetId="8">
        <row r="38">
          <cell r="A38" t="str">
            <v xml:space="preserve">ESTIMATE FOR INSTALLATION OF ADDITIONAL 1X40MVA 132/33KV TRANSFORMER AT EXISTING EHV SUBSTATION </v>
          </cell>
        </row>
      </sheetData>
      <sheetData sheetId="9">
        <row r="38">
          <cell r="A38" t="str">
            <v xml:space="preserve">ESTIMATE FOR INSTALLATION OF ADDITIONAL 1X40MVA 132/33KV TRANSFORMER AT EXISTING EHV SUBSTATION </v>
          </cell>
        </row>
      </sheetData>
      <sheetData sheetId="10">
        <row r="38">
          <cell r="A38" t="str">
            <v xml:space="preserve">ESTIMATE FOR INSTALLATION OF ADDITIONAL 1X40MVA 132/33KV TRANSFORMER AT EXISTING EHV SUBSTATION </v>
          </cell>
        </row>
      </sheetData>
      <sheetData sheetId="11">
        <row r="38">
          <cell r="A38" t="str">
            <v xml:space="preserve">ESTIMATE FOR INSTALLATION OF ADDITIONAL 1X40MVA 132/33KV TRANSFORMER AT EXISTING EHV SUBSTATION </v>
          </cell>
        </row>
      </sheetData>
      <sheetData sheetId="12" refreshError="1">
        <row r="38">
          <cell r="A38" t="str">
            <v xml:space="preserve">ESTIMATE FOR INSTALLATION OF ADDITIONAL 1X40MVA 132/33KV TRANSFORMER AT EXISTING EHV SUBSTATION </v>
          </cell>
        </row>
        <row r="39">
          <cell r="A39" t="str">
            <v>ESTIMATE FOR INSTALLATION OF ADDITIONAL 1X40MVA 132/33KV TRANSFORMER AT EXISTING EHV SUBSTATION</v>
          </cell>
        </row>
        <row r="40">
          <cell r="A40" t="str">
            <v>SCHEDULE</v>
          </cell>
        </row>
        <row r="41">
          <cell r="A41" t="str">
            <v>SCHEDULE</v>
          </cell>
        </row>
        <row r="42">
          <cell r="A42" t="str">
            <v>TOTAL NO. OF LOCATIONS</v>
          </cell>
          <cell r="B42">
            <v>0</v>
          </cell>
          <cell r="C42">
            <v>1</v>
          </cell>
        </row>
        <row r="43">
          <cell r="C43">
            <v>1</v>
          </cell>
        </row>
        <row r="44">
          <cell r="A44" t="str">
            <v>SNO</v>
          </cell>
          <cell r="B44" t="str">
            <v>PARTICULARS</v>
          </cell>
          <cell r="C44" t="str">
            <v>Quantity</v>
          </cell>
          <cell r="D44" t="str">
            <v>EX-W Rate</v>
          </cell>
          <cell r="E44" t="str">
            <v>EX-W Amount</v>
          </cell>
          <cell r="F44" t="str">
            <v>Other Rate</v>
          </cell>
          <cell r="G44" t="str">
            <v>Other Amount</v>
          </cell>
          <cell r="H44" t="str">
            <v>Total Rate</v>
          </cell>
          <cell r="I44" t="str">
            <v>Total Amount</v>
          </cell>
        </row>
        <row r="45">
          <cell r="A45" t="str">
            <v>SNO</v>
          </cell>
          <cell r="B45" t="str">
            <v>PARTICULARS</v>
          </cell>
          <cell r="C45" t="str">
            <v>Quantity</v>
          </cell>
          <cell r="D45" t="str">
            <v>EX-W Rate</v>
          </cell>
          <cell r="E45" t="str">
            <v>EX-W Amount</v>
          </cell>
          <cell r="F45" t="str">
            <v>Other Rate</v>
          </cell>
          <cell r="G45" t="str">
            <v>Other Amount</v>
          </cell>
          <cell r="H45" t="str">
            <v>Total Rate</v>
          </cell>
          <cell r="I45" t="str">
            <v>Total Amount</v>
          </cell>
        </row>
        <row r="46">
          <cell r="A46" t="str">
            <v>(A)</v>
          </cell>
          <cell r="B46" t="str">
            <v>220KV EQUIPMENTS</v>
          </cell>
        </row>
        <row r="47">
          <cell r="A47" t="str">
            <v>(A)</v>
          </cell>
          <cell r="B47" t="str">
            <v>220KV EQUIPMENTS</v>
          </cell>
        </row>
        <row r="48">
          <cell r="A48">
            <v>1</v>
          </cell>
          <cell r="B48" t="str">
            <v>Circuit Breaker</v>
          </cell>
          <cell r="C48">
            <v>0</v>
          </cell>
          <cell r="D48">
            <v>13.429399999999999</v>
          </cell>
          <cell r="E48">
            <v>0</v>
          </cell>
          <cell r="F48">
            <v>1.0102</v>
          </cell>
          <cell r="G48">
            <v>0</v>
          </cell>
          <cell r="H48">
            <v>14.439599999999999</v>
          </cell>
          <cell r="I48">
            <v>0</v>
          </cell>
        </row>
        <row r="49">
          <cell r="A49">
            <v>2</v>
          </cell>
          <cell r="B49" t="str">
            <v>Current Transformer</v>
          </cell>
          <cell r="C49">
            <v>0</v>
          </cell>
          <cell r="D49">
            <v>1.3</v>
          </cell>
          <cell r="E49">
            <v>0</v>
          </cell>
          <cell r="F49">
            <v>9.1999999999999998E-2</v>
          </cell>
          <cell r="G49">
            <v>0</v>
          </cell>
          <cell r="H49">
            <v>1.3920000000000001</v>
          </cell>
          <cell r="I49">
            <v>0</v>
          </cell>
        </row>
        <row r="50">
          <cell r="A50">
            <v>3</v>
          </cell>
          <cell r="B50" t="str">
            <v>Isolator (with E/S)</v>
          </cell>
          <cell r="C50">
            <v>0</v>
          </cell>
          <cell r="D50">
            <v>0.50570000000000004</v>
          </cell>
          <cell r="E50">
            <v>0</v>
          </cell>
          <cell r="F50">
            <v>3.2899999999999999E-2</v>
          </cell>
          <cell r="G50">
            <v>0</v>
          </cell>
          <cell r="H50">
            <v>0.53860000000000008</v>
          </cell>
          <cell r="I50">
            <v>0</v>
          </cell>
        </row>
        <row r="51">
          <cell r="A51">
            <v>4</v>
          </cell>
          <cell r="B51" t="str">
            <v>Isolator (without E/S)</v>
          </cell>
          <cell r="C51">
            <v>0</v>
          </cell>
          <cell r="D51">
            <v>0.50570000000000004</v>
          </cell>
          <cell r="E51">
            <v>0</v>
          </cell>
          <cell r="F51">
            <v>3.2899999999999999E-2</v>
          </cell>
          <cell r="G51">
            <v>0</v>
          </cell>
          <cell r="H51">
            <v>0.53860000000000008</v>
          </cell>
          <cell r="I51">
            <v>0</v>
          </cell>
        </row>
        <row r="52">
          <cell r="A52">
            <v>5</v>
          </cell>
          <cell r="B52" t="str">
            <v>LA</v>
          </cell>
          <cell r="C52">
            <v>0</v>
          </cell>
          <cell r="D52">
            <v>0.4234</v>
          </cell>
          <cell r="E52">
            <v>0</v>
          </cell>
          <cell r="F52">
            <v>2.6100000000000002E-2</v>
          </cell>
          <cell r="G52">
            <v>0</v>
          </cell>
          <cell r="H52">
            <v>0.44950000000000001</v>
          </cell>
          <cell r="I52">
            <v>0</v>
          </cell>
        </row>
        <row r="53">
          <cell r="A53">
            <v>6</v>
          </cell>
          <cell r="B53" t="str">
            <v>PI / Solid Core Insulators</v>
          </cell>
          <cell r="C53">
            <v>0</v>
          </cell>
          <cell r="D53">
            <v>0.14399999999999999</v>
          </cell>
          <cell r="E53">
            <v>0</v>
          </cell>
          <cell r="F53">
            <v>9.7999999999999997E-3</v>
          </cell>
          <cell r="G53">
            <v>0</v>
          </cell>
          <cell r="H53">
            <v>0.15379999999999999</v>
          </cell>
          <cell r="I53">
            <v>0</v>
          </cell>
        </row>
        <row r="54">
          <cell r="A54">
            <v>7</v>
          </cell>
          <cell r="B54" t="str">
            <v>C&amp;R Panel(For feeder)</v>
          </cell>
          <cell r="C54">
            <v>0</v>
          </cell>
          <cell r="D54">
            <v>4.5674999999999999</v>
          </cell>
          <cell r="E54">
            <v>0</v>
          </cell>
          <cell r="F54">
            <v>9.1399999999999995E-2</v>
          </cell>
          <cell r="G54">
            <v>0</v>
          </cell>
          <cell r="H54">
            <v>4.6589</v>
          </cell>
          <cell r="I54">
            <v>0</v>
          </cell>
        </row>
        <row r="55">
          <cell r="A55">
            <v>8</v>
          </cell>
          <cell r="B55" t="str">
            <v>C&amp;R Panel (for transformer)</v>
          </cell>
          <cell r="C55">
            <v>0</v>
          </cell>
          <cell r="D55">
            <v>4.5674999999999999</v>
          </cell>
          <cell r="E55">
            <v>0</v>
          </cell>
          <cell r="F55">
            <v>9.1399999999999995E-2</v>
          </cell>
          <cell r="G55">
            <v>0</v>
          </cell>
          <cell r="H55">
            <v>4.6589</v>
          </cell>
          <cell r="I55">
            <v>0</v>
          </cell>
        </row>
        <row r="56">
          <cell r="A56">
            <v>9</v>
          </cell>
          <cell r="B56" t="str">
            <v>C&amp;R Panel (Bus coup./Bus tie)</v>
          </cell>
          <cell r="C56">
            <v>0</v>
          </cell>
          <cell r="D56">
            <v>4.5674999999999999</v>
          </cell>
          <cell r="E56">
            <v>0</v>
          </cell>
          <cell r="F56">
            <v>9.1399999999999995E-2</v>
          </cell>
          <cell r="G56">
            <v>0</v>
          </cell>
          <cell r="H56">
            <v>4.6589</v>
          </cell>
          <cell r="I56">
            <v>0</v>
          </cell>
        </row>
        <row r="57">
          <cell r="A57">
            <v>10</v>
          </cell>
          <cell r="B57" t="str">
            <v>Synchroscope</v>
          </cell>
          <cell r="C57">
            <v>0</v>
          </cell>
          <cell r="D57">
            <v>0</v>
          </cell>
          <cell r="E57">
            <v>0</v>
          </cell>
          <cell r="F57">
            <v>1.5</v>
          </cell>
          <cell r="G57">
            <v>0</v>
          </cell>
          <cell r="H57">
            <v>1.5</v>
          </cell>
          <cell r="I57">
            <v>0</v>
          </cell>
        </row>
        <row r="58">
          <cell r="A58">
            <v>11</v>
          </cell>
          <cell r="B58" t="str">
            <v>PT</v>
          </cell>
          <cell r="C58">
            <v>0</v>
          </cell>
          <cell r="D58">
            <v>1.5</v>
          </cell>
          <cell r="E58">
            <v>0</v>
          </cell>
          <cell r="F58">
            <v>0.1</v>
          </cell>
          <cell r="G58">
            <v>0</v>
          </cell>
          <cell r="H58">
            <v>1.6</v>
          </cell>
          <cell r="I58">
            <v>0</v>
          </cell>
        </row>
        <row r="59">
          <cell r="A59">
            <v>12</v>
          </cell>
          <cell r="B59" t="str">
            <v>Suspension/Tension String with H/W</v>
          </cell>
          <cell r="C59">
            <v>0</v>
          </cell>
          <cell r="D59">
            <v>6.0785000000000006E-2</v>
          </cell>
          <cell r="E59">
            <v>0</v>
          </cell>
          <cell r="F59">
            <v>6.0000000000000001E-3</v>
          </cell>
          <cell r="G59">
            <v>0</v>
          </cell>
          <cell r="H59">
            <v>6.6785000000000011E-2</v>
          </cell>
          <cell r="I59">
            <v>0</v>
          </cell>
        </row>
        <row r="60">
          <cell r="A60">
            <v>13</v>
          </cell>
          <cell r="B60" t="str">
            <v>Double Tension String with H/W</v>
          </cell>
          <cell r="C60">
            <v>0</v>
          </cell>
          <cell r="D60">
            <v>0.11468500000000001</v>
          </cell>
          <cell r="E60">
            <v>0</v>
          </cell>
          <cell r="F60">
            <v>1.1599999999999999E-2</v>
          </cell>
          <cell r="G60">
            <v>0</v>
          </cell>
          <cell r="H60">
            <v>0.12628500000000001</v>
          </cell>
          <cell r="I60">
            <v>0</v>
          </cell>
        </row>
        <row r="61">
          <cell r="A61">
            <v>13</v>
          </cell>
          <cell r="B61" t="str">
            <v>Double Tension String with H/W</v>
          </cell>
          <cell r="C61">
            <v>0</v>
          </cell>
          <cell r="D61">
            <v>0.114685</v>
          </cell>
          <cell r="E61">
            <v>0</v>
          </cell>
          <cell r="F61">
            <v>1.1599999999999999E-2</v>
          </cell>
          <cell r="G61">
            <v>0</v>
          </cell>
          <cell r="H61">
            <v>0.12628500000000001</v>
          </cell>
          <cell r="I61">
            <v>0</v>
          </cell>
        </row>
        <row r="62">
          <cell r="B62" t="str">
            <v>SUB TOTAL (A)</v>
          </cell>
          <cell r="C62" t="str">
            <v xml:space="preserve"> </v>
          </cell>
          <cell r="D62">
            <v>0</v>
          </cell>
          <cell r="E62">
            <v>0</v>
          </cell>
          <cell r="F62">
            <v>0</v>
          </cell>
          <cell r="G62">
            <v>0</v>
          </cell>
          <cell r="H62">
            <v>0</v>
          </cell>
          <cell r="I62">
            <v>0</v>
          </cell>
        </row>
        <row r="63">
          <cell r="I63">
            <v>0</v>
          </cell>
        </row>
        <row r="64">
          <cell r="A64" t="str">
            <v>(B)</v>
          </cell>
          <cell r="B64" t="str">
            <v>132KV EQUIPMENTS</v>
          </cell>
        </row>
        <row r="65">
          <cell r="A65" t="str">
            <v>(B)</v>
          </cell>
          <cell r="B65" t="str">
            <v>132KV EQUIPMENTS</v>
          </cell>
        </row>
        <row r="66">
          <cell r="A66">
            <v>1</v>
          </cell>
          <cell r="B66" t="str">
            <v>Circuit Breaker</v>
          </cell>
          <cell r="C66">
            <v>1</v>
          </cell>
          <cell r="D66">
            <v>6.4887000000000015</v>
          </cell>
          <cell r="E66">
            <v>6.4887000000000015</v>
          </cell>
          <cell r="F66">
            <v>0.57534999999999992</v>
          </cell>
          <cell r="G66">
            <v>0.57534999999999992</v>
          </cell>
          <cell r="H66">
            <v>7.0640500000000017</v>
          </cell>
          <cell r="I66">
            <v>7.0640500000000017</v>
          </cell>
        </row>
        <row r="67">
          <cell r="A67">
            <v>2</v>
          </cell>
          <cell r="B67" t="str">
            <v>CT</v>
          </cell>
          <cell r="C67">
            <v>3</v>
          </cell>
          <cell r="D67">
            <v>0.6766871508379888</v>
          </cell>
          <cell r="E67">
            <v>2.0300614525139666</v>
          </cell>
          <cell r="F67">
            <v>4.9566480446927373E-2</v>
          </cell>
          <cell r="G67">
            <v>0.14869944134078211</v>
          </cell>
          <cell r="H67">
            <v>0.72625363128491616</v>
          </cell>
          <cell r="I67">
            <v>2.1787608938547489</v>
          </cell>
        </row>
        <row r="68">
          <cell r="A68">
            <v>3</v>
          </cell>
          <cell r="B68" t="str">
            <v xml:space="preserve">Isolator  with E/S </v>
          </cell>
          <cell r="C68">
            <v>0</v>
          </cell>
          <cell r="D68">
            <v>0.32090000000000002</v>
          </cell>
          <cell r="E68">
            <v>0</v>
          </cell>
          <cell r="F68">
            <v>2.4400000000000002E-2</v>
          </cell>
          <cell r="G68">
            <v>0</v>
          </cell>
          <cell r="H68">
            <v>0.3453</v>
          </cell>
          <cell r="I68">
            <v>0</v>
          </cell>
        </row>
        <row r="69">
          <cell r="A69">
            <v>4</v>
          </cell>
          <cell r="B69" t="str">
            <v>Isolator without E/S</v>
          </cell>
          <cell r="C69">
            <v>3</v>
          </cell>
          <cell r="D69">
            <v>0.32090000000000002</v>
          </cell>
          <cell r="E69">
            <v>0.96270000000000011</v>
          </cell>
          <cell r="F69">
            <v>2.4400000000000002E-2</v>
          </cell>
          <cell r="G69">
            <v>7.3200000000000001E-2</v>
          </cell>
          <cell r="H69">
            <v>0.3453</v>
          </cell>
          <cell r="I69">
            <v>1.0359</v>
          </cell>
        </row>
        <row r="70">
          <cell r="A70">
            <v>5</v>
          </cell>
          <cell r="B70" t="str">
            <v>PT</v>
          </cell>
          <cell r="C70">
            <v>0</v>
          </cell>
          <cell r="D70">
            <v>0.65</v>
          </cell>
          <cell r="E70">
            <v>0</v>
          </cell>
          <cell r="F70">
            <v>5.6000000000000001E-2</v>
          </cell>
          <cell r="G70">
            <v>0</v>
          </cell>
          <cell r="H70">
            <v>0.70600000000000007</v>
          </cell>
          <cell r="I70">
            <v>0</v>
          </cell>
        </row>
        <row r="71">
          <cell r="A71">
            <v>6</v>
          </cell>
          <cell r="B71" t="str">
            <v>LA</v>
          </cell>
          <cell r="C71">
            <v>3</v>
          </cell>
          <cell r="D71">
            <v>0.2258</v>
          </cell>
          <cell r="E71">
            <v>0.6774</v>
          </cell>
          <cell r="F71">
            <v>1.4200000000000001E-2</v>
          </cell>
          <cell r="G71">
            <v>4.2599999999999999E-2</v>
          </cell>
          <cell r="H71">
            <v>0.24</v>
          </cell>
          <cell r="I71">
            <v>0.72</v>
          </cell>
        </row>
        <row r="72">
          <cell r="A72">
            <v>7</v>
          </cell>
          <cell r="B72" t="str">
            <v>C&amp;R Panel (for 220/132KV Xmer)</v>
          </cell>
          <cell r="C72">
            <v>0</v>
          </cell>
          <cell r="D72">
            <v>4.9398999999999997</v>
          </cell>
          <cell r="E72">
            <v>0</v>
          </cell>
          <cell r="F72">
            <v>0.32175000000000004</v>
          </cell>
          <cell r="G72">
            <v>0</v>
          </cell>
          <cell r="H72">
            <v>5.2616499999999995</v>
          </cell>
          <cell r="I72">
            <v>0</v>
          </cell>
        </row>
        <row r="73">
          <cell r="A73">
            <v>8</v>
          </cell>
          <cell r="B73" t="str">
            <v>C&amp;R Panel (for 132/33KV Xmer)</v>
          </cell>
          <cell r="C73">
            <v>1</v>
          </cell>
          <cell r="D73">
            <v>4.9398999999999997</v>
          </cell>
          <cell r="E73">
            <v>4.9398999999999997</v>
          </cell>
          <cell r="F73">
            <v>0.32175000000000004</v>
          </cell>
          <cell r="G73">
            <v>0.32175000000000004</v>
          </cell>
          <cell r="H73">
            <v>5.2616499999999995</v>
          </cell>
          <cell r="I73">
            <v>5.2616499999999995</v>
          </cell>
        </row>
        <row r="74">
          <cell r="A74">
            <v>9</v>
          </cell>
          <cell r="B74" t="str">
            <v>C&amp;R Panel (for Feeder)</v>
          </cell>
          <cell r="C74">
            <v>0</v>
          </cell>
          <cell r="D74">
            <v>4.9398999999999997</v>
          </cell>
          <cell r="E74">
            <v>0</v>
          </cell>
          <cell r="F74">
            <v>0.32175000000000004</v>
          </cell>
          <cell r="G74">
            <v>0</v>
          </cell>
          <cell r="H74">
            <v>5.2616499999999995</v>
          </cell>
          <cell r="I74">
            <v>0</v>
          </cell>
        </row>
        <row r="75">
          <cell r="A75">
            <v>10</v>
          </cell>
          <cell r="B75" t="str">
            <v>C&amp;R Panel (for Bus coupler)</v>
          </cell>
          <cell r="C75">
            <v>0</v>
          </cell>
          <cell r="D75">
            <v>4.9398999999999997</v>
          </cell>
          <cell r="E75">
            <v>0</v>
          </cell>
          <cell r="F75">
            <v>0.32175000000000004</v>
          </cell>
          <cell r="G75">
            <v>0</v>
          </cell>
          <cell r="H75">
            <v>5.2616499999999995</v>
          </cell>
          <cell r="I75">
            <v>0</v>
          </cell>
        </row>
        <row r="76">
          <cell r="A76">
            <v>11</v>
          </cell>
          <cell r="B76" t="str">
            <v>PI/Solid Core Insulators</v>
          </cell>
          <cell r="C76">
            <v>36</v>
          </cell>
          <cell r="D76">
            <v>7.2499999999999995E-2</v>
          </cell>
          <cell r="E76">
            <v>2.61</v>
          </cell>
          <cell r="F76">
            <v>1.4E-2</v>
          </cell>
          <cell r="G76">
            <v>0.504</v>
          </cell>
          <cell r="H76">
            <v>8.6499999999999994E-2</v>
          </cell>
          <cell r="I76">
            <v>3.1139999999999999</v>
          </cell>
        </row>
        <row r="77">
          <cell r="A77">
            <v>12</v>
          </cell>
          <cell r="B77" t="str">
            <v>Suspension &amp; Tension String with H/W</v>
          </cell>
          <cell r="C77">
            <v>20</v>
          </cell>
          <cell r="D77">
            <v>3.6319999999999998E-2</v>
          </cell>
          <cell r="E77">
            <v>0.72639999999999993</v>
          </cell>
          <cell r="F77">
            <v>3.9924999999999995E-3</v>
          </cell>
          <cell r="G77">
            <v>7.984999999999999E-2</v>
          </cell>
          <cell r="H77">
            <v>4.0312500000000001E-2</v>
          </cell>
          <cell r="I77">
            <v>0.80624999999999991</v>
          </cell>
        </row>
        <row r="78">
          <cell r="A78">
            <v>13</v>
          </cell>
          <cell r="B78" t="str">
            <v>Double Tension String with H/W</v>
          </cell>
          <cell r="C78">
            <v>8</v>
          </cell>
          <cell r="D78">
            <v>5.9319999999999998E-2</v>
          </cell>
          <cell r="E78">
            <v>0.47455999999999998</v>
          </cell>
          <cell r="F78">
            <v>6.9924999999999987E-3</v>
          </cell>
          <cell r="G78">
            <v>5.593999999999999E-2</v>
          </cell>
          <cell r="H78">
            <v>6.6312499999999996E-2</v>
          </cell>
          <cell r="I78">
            <v>0.53049999999999997</v>
          </cell>
        </row>
        <row r="79">
          <cell r="A79">
            <v>13</v>
          </cell>
          <cell r="B79" t="str">
            <v>Double Tension String with H/W</v>
          </cell>
          <cell r="C79">
            <v>8</v>
          </cell>
          <cell r="D79">
            <v>5.9319999999999998E-2</v>
          </cell>
          <cell r="E79">
            <v>0.47455999999999998</v>
          </cell>
          <cell r="F79">
            <v>6.992E-3</v>
          </cell>
          <cell r="G79">
            <v>5.5939999999999997E-2</v>
          </cell>
          <cell r="H79">
            <v>6.6311999999999996E-2</v>
          </cell>
          <cell r="I79">
            <v>0.53049999999999997</v>
          </cell>
        </row>
        <row r="80">
          <cell r="B80" t="str">
            <v>SUB TOTAL (B)</v>
          </cell>
          <cell r="C80">
            <v>0</v>
          </cell>
          <cell r="D80">
            <v>0</v>
          </cell>
          <cell r="E80">
            <v>18.909721452513967</v>
          </cell>
          <cell r="F80">
            <v>0</v>
          </cell>
          <cell r="G80">
            <v>1.801389441340782</v>
          </cell>
          <cell r="H80">
            <v>0</v>
          </cell>
          <cell r="I80">
            <v>20.711110893854752</v>
          </cell>
        </row>
        <row r="81">
          <cell r="I81">
            <v>20.711110999999999</v>
          </cell>
        </row>
        <row r="82">
          <cell r="A82" t="str">
            <v>(C)</v>
          </cell>
          <cell r="B82" t="str">
            <v>33KV EQUIPMENTS</v>
          </cell>
        </row>
        <row r="83">
          <cell r="A83" t="str">
            <v>(C)</v>
          </cell>
          <cell r="B83" t="str">
            <v>33KV EQUIPMENTS</v>
          </cell>
        </row>
        <row r="84">
          <cell r="A84">
            <v>1</v>
          </cell>
          <cell r="B84" t="str">
            <v>Circuit Breaker</v>
          </cell>
          <cell r="C84">
            <v>1</v>
          </cell>
          <cell r="D84">
            <v>2.3801000000000001</v>
          </cell>
          <cell r="E84">
            <v>2.3801000000000001</v>
          </cell>
          <cell r="F84">
            <v>0.1452</v>
          </cell>
          <cell r="G84">
            <v>0.1452</v>
          </cell>
          <cell r="H84">
            <v>2.5253000000000001</v>
          </cell>
          <cell r="I84">
            <v>2.5253000000000001</v>
          </cell>
        </row>
        <row r="85">
          <cell r="A85">
            <v>2</v>
          </cell>
          <cell r="B85" t="str">
            <v>CT</v>
          </cell>
          <cell r="C85">
            <v>3</v>
          </cell>
          <cell r="D85">
            <v>0.1192</v>
          </cell>
          <cell r="E85">
            <v>0.35760000000000003</v>
          </cell>
          <cell r="F85">
            <v>1.23E-2</v>
          </cell>
          <cell r="G85">
            <v>3.6900000000000002E-2</v>
          </cell>
          <cell r="H85">
            <v>0.13150000000000001</v>
          </cell>
          <cell r="I85">
            <v>0.39450000000000002</v>
          </cell>
        </row>
        <row r="86">
          <cell r="A86">
            <v>3</v>
          </cell>
          <cell r="B86" t="str">
            <v>LA</v>
          </cell>
          <cell r="C86">
            <v>3</v>
          </cell>
          <cell r="D86">
            <v>3.6799999999999999E-2</v>
          </cell>
          <cell r="E86">
            <v>0.1104</v>
          </cell>
          <cell r="F86">
            <v>2.3E-3</v>
          </cell>
          <cell r="G86">
            <v>6.8999999999999999E-3</v>
          </cell>
          <cell r="H86">
            <v>3.9099999999999996E-2</v>
          </cell>
          <cell r="I86">
            <v>0.1173</v>
          </cell>
        </row>
        <row r="87">
          <cell r="A87">
            <v>4</v>
          </cell>
          <cell r="B87" t="str">
            <v>Potential transformer</v>
          </cell>
          <cell r="C87">
            <v>0</v>
          </cell>
          <cell r="D87">
            <v>1.2500000000000001E-2</v>
          </cell>
          <cell r="E87">
            <v>0</v>
          </cell>
          <cell r="F87">
            <v>2E-3</v>
          </cell>
          <cell r="G87">
            <v>0</v>
          </cell>
          <cell r="H87">
            <v>1.4500000000000001E-2</v>
          </cell>
          <cell r="I87">
            <v>0</v>
          </cell>
        </row>
        <row r="88">
          <cell r="A88">
            <v>5</v>
          </cell>
          <cell r="B88" t="str">
            <v>Isolator (with E/S) with insulator</v>
          </cell>
          <cell r="C88">
            <v>0</v>
          </cell>
          <cell r="D88">
            <v>0.10929999999999999</v>
          </cell>
          <cell r="E88">
            <v>0</v>
          </cell>
          <cell r="F88">
            <v>7.4999999999999997E-3</v>
          </cell>
          <cell r="G88">
            <v>0</v>
          </cell>
          <cell r="H88">
            <v>0.11679999999999999</v>
          </cell>
          <cell r="I88">
            <v>0</v>
          </cell>
        </row>
        <row r="89">
          <cell r="A89">
            <v>6</v>
          </cell>
          <cell r="B89" t="str">
            <v>Isolator (without E/S) with insulator</v>
          </cell>
          <cell r="C89">
            <v>2</v>
          </cell>
          <cell r="D89">
            <v>0.10929999999999999</v>
          </cell>
          <cell r="E89">
            <v>0.21859999999999999</v>
          </cell>
          <cell r="F89">
            <v>7.4999999999999997E-3</v>
          </cell>
          <cell r="G89">
            <v>1.4999999999999999E-2</v>
          </cell>
          <cell r="H89">
            <v>0.11679999999999999</v>
          </cell>
          <cell r="I89">
            <v>0.23359999999999997</v>
          </cell>
        </row>
        <row r="90">
          <cell r="A90">
            <v>7</v>
          </cell>
          <cell r="B90" t="str">
            <v>C&amp;R Panel(for transformer)</v>
          </cell>
          <cell r="C90">
            <v>1</v>
          </cell>
          <cell r="D90">
            <v>1.8125</v>
          </cell>
          <cell r="E90">
            <v>1.8125</v>
          </cell>
          <cell r="F90">
            <v>9.4200000000000006E-2</v>
          </cell>
          <cell r="G90">
            <v>9.4200000000000006E-2</v>
          </cell>
          <cell r="H90">
            <v>1.9067000000000001</v>
          </cell>
          <cell r="I90">
            <v>1.9067000000000001</v>
          </cell>
        </row>
        <row r="91">
          <cell r="A91">
            <v>8</v>
          </cell>
          <cell r="B91" t="str">
            <v>C&amp;R Panel (for two feeder circuit)</v>
          </cell>
          <cell r="C91">
            <v>0</v>
          </cell>
          <cell r="D91">
            <v>1.8125</v>
          </cell>
          <cell r="E91">
            <v>0</v>
          </cell>
          <cell r="F91">
            <v>9.4200000000000006E-2</v>
          </cell>
          <cell r="G91">
            <v>0</v>
          </cell>
          <cell r="H91">
            <v>1.9067000000000001</v>
          </cell>
          <cell r="I91">
            <v>0</v>
          </cell>
        </row>
        <row r="92">
          <cell r="A92">
            <v>9</v>
          </cell>
          <cell r="B92" t="str">
            <v>Solid Core Insulators</v>
          </cell>
          <cell r="C92">
            <v>3</v>
          </cell>
          <cell r="D92">
            <v>1.2500000000000001E-2</v>
          </cell>
          <cell r="E92">
            <v>3.7500000000000006E-2</v>
          </cell>
          <cell r="F92">
            <v>2E-3</v>
          </cell>
          <cell r="G92">
            <v>6.0000000000000001E-3</v>
          </cell>
          <cell r="H92">
            <v>1.4500000000000001E-2</v>
          </cell>
          <cell r="I92">
            <v>4.3500000000000004E-2</v>
          </cell>
        </row>
        <row r="93">
          <cell r="A93">
            <v>10</v>
          </cell>
          <cell r="B93" t="str">
            <v>Suspension/Tension String with H/W</v>
          </cell>
          <cell r="C93">
            <v>12</v>
          </cell>
          <cell r="D93">
            <v>5.1900000000000002E-3</v>
          </cell>
          <cell r="E93">
            <v>4.1520000000000001E-2</v>
          </cell>
          <cell r="F93">
            <v>2.4000000000000002E-3</v>
          </cell>
          <cell r="G93">
            <v>1.9200000000000002E-2</v>
          </cell>
          <cell r="H93">
            <v>7.5900000000000004E-3</v>
          </cell>
          <cell r="I93">
            <v>6.0720000000000003E-2</v>
          </cell>
        </row>
        <row r="94">
          <cell r="A94">
            <v>11</v>
          </cell>
          <cell r="B94" t="str">
            <v>Double Tension String with H/W</v>
          </cell>
          <cell r="C94">
            <v>8</v>
          </cell>
          <cell r="D94">
            <v>1.038E-2</v>
          </cell>
          <cell r="E94">
            <v>0.12456</v>
          </cell>
          <cell r="F94">
            <v>4.5999999999999999E-3</v>
          </cell>
          <cell r="G94">
            <v>5.5199999999999999E-2</v>
          </cell>
          <cell r="H94">
            <v>1.498E-2</v>
          </cell>
          <cell r="I94">
            <v>0.17976</v>
          </cell>
        </row>
        <row r="95">
          <cell r="A95">
            <v>11</v>
          </cell>
          <cell r="B95" t="str">
            <v>Double Tension String with H/W</v>
          </cell>
          <cell r="C95">
            <v>8</v>
          </cell>
          <cell r="D95">
            <v>1.038E-2</v>
          </cell>
          <cell r="E95">
            <v>0.12456</v>
          </cell>
          <cell r="F95">
            <v>4.5999999999999999E-3</v>
          </cell>
          <cell r="G95">
            <v>5.5199999999999999E-2</v>
          </cell>
          <cell r="H95">
            <v>1.498E-2</v>
          </cell>
          <cell r="I95">
            <v>0.17976</v>
          </cell>
        </row>
        <row r="96">
          <cell r="B96" t="str">
            <v>SUB TOTAL (C)</v>
          </cell>
          <cell r="C96">
            <v>0</v>
          </cell>
          <cell r="D96">
            <v>0</v>
          </cell>
          <cell r="E96">
            <v>5.0827799999999996</v>
          </cell>
          <cell r="F96">
            <v>0</v>
          </cell>
          <cell r="G96">
            <v>0.37859999999999994</v>
          </cell>
          <cell r="H96">
            <v>0</v>
          </cell>
          <cell r="I96">
            <v>5.4613800000000001</v>
          </cell>
        </row>
        <row r="97">
          <cell r="I97">
            <v>5.4613800000000001</v>
          </cell>
        </row>
        <row r="98">
          <cell r="A98" t="str">
            <v>(D)</v>
          </cell>
          <cell r="B98" t="str">
            <v>TRANSFORMER &amp; ASSOCIATED EQUIP.</v>
          </cell>
        </row>
        <row r="99">
          <cell r="A99" t="str">
            <v>(D)</v>
          </cell>
          <cell r="B99" t="str">
            <v>TRANSFORMER &amp; ASSOCIATED EQUIP.</v>
          </cell>
        </row>
        <row r="100">
          <cell r="A100">
            <v>1</v>
          </cell>
          <cell r="B100" t="str">
            <v>160MVA 220/132KV Xmer
(with oil and associated eqip.)</v>
          </cell>
          <cell r="C100">
            <v>0</v>
          </cell>
          <cell r="D100">
            <v>307.5</v>
          </cell>
          <cell r="E100">
            <v>0</v>
          </cell>
          <cell r="F100">
            <v>12.34</v>
          </cell>
          <cell r="G100">
            <v>0</v>
          </cell>
          <cell r="H100">
            <v>319.83999999999997</v>
          </cell>
          <cell r="I100">
            <v>0</v>
          </cell>
        </row>
        <row r="101">
          <cell r="A101">
            <v>2</v>
          </cell>
          <cell r="B101" t="str">
            <v>40MVA 132/33KV Xmer 
(with oil and associated equip.)</v>
          </cell>
          <cell r="C101">
            <v>1</v>
          </cell>
          <cell r="D101">
            <v>124.35869344262296</v>
          </cell>
          <cell r="E101">
            <v>124.35869344262296</v>
          </cell>
          <cell r="F101">
            <v>8.5145573770491794</v>
          </cell>
          <cell r="G101">
            <v>8.5145573770491794</v>
          </cell>
          <cell r="H101">
            <v>132.87325081967214</v>
          </cell>
          <cell r="I101">
            <v>132.87325081967214</v>
          </cell>
        </row>
        <row r="102">
          <cell r="A102">
            <v>3</v>
          </cell>
          <cell r="B102" t="str">
            <v>Oil filteration Machine(500 Gl.per Hr.)</v>
          </cell>
          <cell r="C102">
            <v>1</v>
          </cell>
          <cell r="D102">
            <v>2.2738</v>
          </cell>
          <cell r="E102">
            <v>2.2738</v>
          </cell>
          <cell r="F102">
            <v>0.30199999999999999</v>
          </cell>
          <cell r="G102">
            <v>0.30199999999999999</v>
          </cell>
          <cell r="H102">
            <v>2.5758000000000001</v>
          </cell>
          <cell r="I102">
            <v>2.5758000000000001</v>
          </cell>
        </row>
        <row r="103">
          <cell r="A103">
            <v>4</v>
          </cell>
          <cell r="B103" t="str">
            <v>Oil Storage Tank (15/20 KL)</v>
          </cell>
          <cell r="C103">
            <v>0</v>
          </cell>
          <cell r="D103">
            <v>0</v>
          </cell>
          <cell r="E103">
            <v>0</v>
          </cell>
          <cell r="F103">
            <v>2</v>
          </cell>
          <cell r="G103">
            <v>0</v>
          </cell>
          <cell r="H103">
            <v>2</v>
          </cell>
          <cell r="I103">
            <v>0</v>
          </cell>
        </row>
        <row r="104">
          <cell r="A104">
            <v>4</v>
          </cell>
          <cell r="B104" t="str">
            <v>Oil Storage Tank (15/20 KL)</v>
          </cell>
          <cell r="C104">
            <v>0</v>
          </cell>
          <cell r="D104">
            <v>0</v>
          </cell>
          <cell r="E104">
            <v>0</v>
          </cell>
          <cell r="F104">
            <v>2</v>
          </cell>
          <cell r="G104">
            <v>0</v>
          </cell>
          <cell r="H104">
            <v>2</v>
          </cell>
          <cell r="I104">
            <v>0</v>
          </cell>
        </row>
        <row r="105">
          <cell r="B105" t="str">
            <v>SUB TOTAL (D)</v>
          </cell>
          <cell r="C105">
            <v>0</v>
          </cell>
          <cell r="D105">
            <v>0</v>
          </cell>
          <cell r="E105">
            <v>126.63249344262296</v>
          </cell>
          <cell r="F105">
            <v>0</v>
          </cell>
          <cell r="G105">
            <v>8.816557377049179</v>
          </cell>
          <cell r="H105">
            <v>0</v>
          </cell>
          <cell r="I105">
            <v>135.44905081967212</v>
          </cell>
        </row>
        <row r="106">
          <cell r="I106">
            <v>135.449051</v>
          </cell>
        </row>
        <row r="107">
          <cell r="A107" t="str">
            <v>(E)</v>
          </cell>
          <cell r="B107" t="str">
            <v xml:space="preserve">220KV &amp;132KV Carrier Comm.Equip.including provision for </v>
          </cell>
        </row>
        <row r="108">
          <cell r="B108" t="str">
            <v>telemetering etc.&amp; sending s/ss reqmnt</v>
          </cell>
        </row>
        <row r="109">
          <cell r="B109" t="str">
            <v>telemetering etc.&amp; sending s/ss reqmnt</v>
          </cell>
        </row>
        <row r="110">
          <cell r="A110">
            <v>1</v>
          </cell>
          <cell r="B110" t="str">
            <v>Carrier cabinet</v>
          </cell>
          <cell r="C110">
            <v>0</v>
          </cell>
          <cell r="D110">
            <v>3.5</v>
          </cell>
          <cell r="E110">
            <v>0</v>
          </cell>
          <cell r="F110">
            <v>3.5709999999999999E-2</v>
          </cell>
          <cell r="G110">
            <v>0</v>
          </cell>
          <cell r="H110">
            <v>3.5357099999999999</v>
          </cell>
          <cell r="I110">
            <v>0</v>
          </cell>
        </row>
        <row r="111">
          <cell r="A111">
            <v>2</v>
          </cell>
          <cell r="B111" t="str">
            <v>Coupling Devices (LMU)</v>
          </cell>
          <cell r="C111">
            <v>0</v>
          </cell>
          <cell r="D111">
            <v>0.8</v>
          </cell>
          <cell r="E111">
            <v>0</v>
          </cell>
          <cell r="F111">
            <v>0</v>
          </cell>
          <cell r="G111">
            <v>0</v>
          </cell>
          <cell r="H111">
            <v>0.8</v>
          </cell>
          <cell r="I111">
            <v>0</v>
          </cell>
        </row>
        <row r="112">
          <cell r="A112">
            <v>3</v>
          </cell>
          <cell r="B112" t="str">
            <v>Protection coupler</v>
          </cell>
          <cell r="C112">
            <v>0</v>
          </cell>
          <cell r="D112">
            <v>1.7</v>
          </cell>
          <cell r="E112">
            <v>0</v>
          </cell>
          <cell r="F112">
            <v>0</v>
          </cell>
          <cell r="G112">
            <v>0</v>
          </cell>
          <cell r="H112">
            <v>1.7</v>
          </cell>
          <cell r="I112">
            <v>0</v>
          </cell>
        </row>
        <row r="113">
          <cell r="A113">
            <v>4</v>
          </cell>
          <cell r="B113" t="str">
            <v>EPAX</v>
          </cell>
          <cell r="C113">
            <v>0</v>
          </cell>
          <cell r="D113">
            <v>2.5</v>
          </cell>
          <cell r="E113">
            <v>0</v>
          </cell>
          <cell r="F113">
            <v>0</v>
          </cell>
          <cell r="G113">
            <v>0</v>
          </cell>
          <cell r="H113">
            <v>2.5</v>
          </cell>
          <cell r="I113">
            <v>0</v>
          </cell>
        </row>
        <row r="114">
          <cell r="A114">
            <v>5</v>
          </cell>
          <cell r="B114" t="str">
            <v>Telephone Sets</v>
          </cell>
          <cell r="C114">
            <v>0</v>
          </cell>
          <cell r="D114">
            <v>0.01</v>
          </cell>
          <cell r="E114">
            <v>0</v>
          </cell>
          <cell r="F114">
            <v>0</v>
          </cell>
          <cell r="G114">
            <v>0</v>
          </cell>
          <cell r="H114">
            <v>0.01</v>
          </cell>
          <cell r="I114">
            <v>0</v>
          </cell>
        </row>
        <row r="115">
          <cell r="A115">
            <v>6</v>
          </cell>
          <cell r="B115" t="str">
            <v>Coxial Cable (KM)</v>
          </cell>
          <cell r="C115">
            <v>0</v>
          </cell>
          <cell r="D115">
            <v>0.8</v>
          </cell>
          <cell r="E115">
            <v>0</v>
          </cell>
          <cell r="F115">
            <v>0</v>
          </cell>
          <cell r="G115">
            <v>0</v>
          </cell>
          <cell r="H115">
            <v>0.8</v>
          </cell>
          <cell r="I115">
            <v>0</v>
          </cell>
        </row>
        <row r="116">
          <cell r="A116">
            <v>7</v>
          </cell>
          <cell r="B116" t="str">
            <v>Telephone Cable</v>
          </cell>
          <cell r="C116">
            <v>0</v>
          </cell>
          <cell r="D116">
            <v>0.25</v>
          </cell>
          <cell r="E116">
            <v>0</v>
          </cell>
          <cell r="F116">
            <v>0</v>
          </cell>
          <cell r="G116">
            <v>0</v>
          </cell>
          <cell r="H116">
            <v>0.25</v>
          </cell>
          <cell r="I116">
            <v>0</v>
          </cell>
        </row>
        <row r="117">
          <cell r="A117">
            <v>8</v>
          </cell>
          <cell r="B117" t="str">
            <v>220kV Wave Trap</v>
          </cell>
          <cell r="C117">
            <v>0</v>
          </cell>
          <cell r="D117">
            <v>1.5</v>
          </cell>
          <cell r="E117">
            <v>0</v>
          </cell>
          <cell r="F117">
            <v>0</v>
          </cell>
          <cell r="G117">
            <v>0</v>
          </cell>
          <cell r="H117">
            <v>1.5</v>
          </cell>
          <cell r="I117">
            <v>0</v>
          </cell>
        </row>
        <row r="118">
          <cell r="A118">
            <v>9</v>
          </cell>
          <cell r="B118" t="str">
            <v>132kV Wave Trap</v>
          </cell>
          <cell r="C118">
            <v>0</v>
          </cell>
          <cell r="D118">
            <v>1</v>
          </cell>
          <cell r="E118">
            <v>0</v>
          </cell>
          <cell r="F118">
            <v>0</v>
          </cell>
          <cell r="G118">
            <v>0</v>
          </cell>
          <cell r="H118">
            <v>1</v>
          </cell>
          <cell r="I118">
            <v>0</v>
          </cell>
        </row>
        <row r="119">
          <cell r="A119">
            <v>10</v>
          </cell>
          <cell r="B119" t="str">
            <v>220kV CVT</v>
          </cell>
          <cell r="C119">
            <v>0</v>
          </cell>
          <cell r="D119">
            <v>2.5</v>
          </cell>
          <cell r="E119">
            <v>0</v>
          </cell>
          <cell r="F119">
            <v>0</v>
          </cell>
          <cell r="G119">
            <v>0</v>
          </cell>
          <cell r="H119">
            <v>2.5</v>
          </cell>
          <cell r="I119">
            <v>0</v>
          </cell>
        </row>
        <row r="120">
          <cell r="A120">
            <v>11</v>
          </cell>
          <cell r="B120" t="str">
            <v>132kV Coupling Capacitors</v>
          </cell>
          <cell r="C120">
            <v>0</v>
          </cell>
          <cell r="D120">
            <v>1</v>
          </cell>
          <cell r="E120">
            <v>0</v>
          </cell>
          <cell r="F120">
            <v>0</v>
          </cell>
          <cell r="G120">
            <v>0</v>
          </cell>
          <cell r="H120">
            <v>1</v>
          </cell>
          <cell r="I120">
            <v>0</v>
          </cell>
        </row>
        <row r="121">
          <cell r="A121">
            <v>11</v>
          </cell>
          <cell r="B121" t="str">
            <v>132kV Coupling Capacitors</v>
          </cell>
          <cell r="C121">
            <v>0</v>
          </cell>
          <cell r="D121">
            <v>1</v>
          </cell>
          <cell r="E121">
            <v>0</v>
          </cell>
          <cell r="F121">
            <v>0</v>
          </cell>
          <cell r="G121">
            <v>0</v>
          </cell>
          <cell r="H121">
            <v>1</v>
          </cell>
          <cell r="I121">
            <v>0</v>
          </cell>
        </row>
        <row r="122">
          <cell r="B122" t="str">
            <v>SUB TOTAL (E)</v>
          </cell>
          <cell r="C122">
            <v>0</v>
          </cell>
          <cell r="D122">
            <v>0</v>
          </cell>
          <cell r="E122">
            <v>0</v>
          </cell>
          <cell r="F122">
            <v>0</v>
          </cell>
          <cell r="G122">
            <v>0</v>
          </cell>
          <cell r="H122">
            <v>0</v>
          </cell>
          <cell r="I122">
            <v>0</v>
          </cell>
        </row>
        <row r="123">
          <cell r="I123">
            <v>0</v>
          </cell>
        </row>
        <row r="124">
          <cell r="A124" t="str">
            <v>(F-I)</v>
          </cell>
          <cell r="B124" t="str">
            <v>220KV Structures</v>
          </cell>
          <cell r="C124" t="str">
            <v>Weight of Steel in MT</v>
          </cell>
        </row>
        <row r="125">
          <cell r="A125" t="str">
            <v>(F-I)</v>
          </cell>
          <cell r="B125" t="str">
            <v>220KV Structures</v>
          </cell>
          <cell r="C125" t="str">
            <v>Weight of Steel in MT</v>
          </cell>
        </row>
        <row r="126">
          <cell r="A126">
            <v>1</v>
          </cell>
          <cell r="B126" t="str">
            <v>Gantry Column(AGT)</v>
          </cell>
          <cell r="C126">
            <v>0</v>
          </cell>
          <cell r="D126">
            <v>3.6</v>
          </cell>
          <cell r="E126">
            <v>0</v>
          </cell>
        </row>
        <row r="127">
          <cell r="A127">
            <v>2</v>
          </cell>
          <cell r="B127" t="str">
            <v>Gantry Column(AAGT)</v>
          </cell>
          <cell r="C127">
            <v>0</v>
          </cell>
          <cell r="D127">
            <v>5.31</v>
          </cell>
          <cell r="E127">
            <v>0</v>
          </cell>
        </row>
        <row r="128">
          <cell r="A128">
            <v>3</v>
          </cell>
          <cell r="B128" t="str">
            <v>Gantry Beam(AGB)</v>
          </cell>
          <cell r="C128">
            <v>0</v>
          </cell>
          <cell r="D128">
            <v>1.23</v>
          </cell>
          <cell r="E128">
            <v>0</v>
          </cell>
        </row>
        <row r="129">
          <cell r="A129">
            <v>4</v>
          </cell>
          <cell r="B129" t="str">
            <v>Main Busbar Structure(ABM)</v>
          </cell>
          <cell r="C129">
            <v>0</v>
          </cell>
          <cell r="D129">
            <v>2.411</v>
          </cell>
          <cell r="E129">
            <v>0</v>
          </cell>
        </row>
        <row r="130">
          <cell r="A130">
            <v>5</v>
          </cell>
          <cell r="B130" t="str">
            <v>Auxiliary Busbar structure(ABA)</v>
          </cell>
          <cell r="C130">
            <v>0</v>
          </cell>
          <cell r="D130">
            <v>2.327</v>
          </cell>
          <cell r="E130">
            <v>0</v>
          </cell>
        </row>
        <row r="131">
          <cell r="A131">
            <v>6</v>
          </cell>
          <cell r="B131" t="str">
            <v>CT structure</v>
          </cell>
          <cell r="C131">
            <v>0</v>
          </cell>
          <cell r="D131">
            <v>0.27</v>
          </cell>
          <cell r="E131">
            <v>0</v>
          </cell>
        </row>
        <row r="132">
          <cell r="A132">
            <v>7</v>
          </cell>
          <cell r="B132" t="str">
            <v>LA structure</v>
          </cell>
          <cell r="C132">
            <v>0</v>
          </cell>
          <cell r="D132">
            <v>0.13</v>
          </cell>
          <cell r="E132">
            <v>0</v>
          </cell>
        </row>
        <row r="133">
          <cell r="A133">
            <v>8</v>
          </cell>
          <cell r="B133" t="str">
            <v>Post/Solid Core structure</v>
          </cell>
          <cell r="C133">
            <v>0</v>
          </cell>
          <cell r="D133">
            <v>0.21</v>
          </cell>
          <cell r="E133">
            <v>0</v>
          </cell>
        </row>
        <row r="134">
          <cell r="A134">
            <v>9</v>
          </cell>
          <cell r="B134" t="str">
            <v>Isolator structure</v>
          </cell>
          <cell r="C134">
            <v>0</v>
          </cell>
          <cell r="D134">
            <v>2.056</v>
          </cell>
          <cell r="E134">
            <v>0</v>
          </cell>
        </row>
        <row r="135">
          <cell r="A135">
            <v>10</v>
          </cell>
          <cell r="B135" t="str">
            <v>PT/CVT structure</v>
          </cell>
          <cell r="C135">
            <v>0</v>
          </cell>
          <cell r="D135">
            <v>0.27</v>
          </cell>
          <cell r="E135">
            <v>0</v>
          </cell>
        </row>
        <row r="136">
          <cell r="A136">
            <v>10</v>
          </cell>
          <cell r="B136" t="str">
            <v>PT/CVT structure</v>
          </cell>
          <cell r="C136">
            <v>0</v>
          </cell>
          <cell r="D136">
            <v>0.27</v>
          </cell>
          <cell r="E136">
            <v>0</v>
          </cell>
        </row>
        <row r="137">
          <cell r="B137" t="str">
            <v>SUB TOTAL (F-I)</v>
          </cell>
          <cell r="C137">
            <v>0</v>
          </cell>
          <cell r="D137">
            <v>0</v>
          </cell>
          <cell r="E137">
            <v>0</v>
          </cell>
        </row>
        <row r="138">
          <cell r="E138">
            <v>0</v>
          </cell>
        </row>
        <row r="139">
          <cell r="A139" t="str">
            <v>(F-II)</v>
          </cell>
          <cell r="B139" t="str">
            <v>132KV STRUCTURE</v>
          </cell>
        </row>
        <row r="140">
          <cell r="A140" t="str">
            <v>(F-II)</v>
          </cell>
          <cell r="B140" t="str">
            <v>132KV STRUCTURE</v>
          </cell>
        </row>
        <row r="141">
          <cell r="A141">
            <v>1</v>
          </cell>
          <cell r="B141" t="str">
            <v>Gantry Column</v>
          </cell>
          <cell r="C141">
            <v>4</v>
          </cell>
          <cell r="D141">
            <v>1.9770000000000001</v>
          </cell>
          <cell r="E141">
            <v>7.9080000000000004</v>
          </cell>
        </row>
        <row r="142">
          <cell r="A142">
            <v>2</v>
          </cell>
          <cell r="B142" t="str">
            <v xml:space="preserve">Gantry Beam    </v>
          </cell>
          <cell r="C142">
            <v>3</v>
          </cell>
          <cell r="D142">
            <v>1.0649999999999999</v>
          </cell>
          <cell r="E142">
            <v>3.1949999999999998</v>
          </cell>
        </row>
        <row r="143">
          <cell r="A143">
            <v>3</v>
          </cell>
          <cell r="B143" t="str">
            <v xml:space="preserve">Main busbar structure    </v>
          </cell>
          <cell r="C143">
            <v>1</v>
          </cell>
          <cell r="D143">
            <v>1.5429999999999999</v>
          </cell>
          <cell r="E143">
            <v>1.5429999999999999</v>
          </cell>
        </row>
        <row r="144">
          <cell r="A144">
            <v>4</v>
          </cell>
          <cell r="B144" t="str">
            <v>Aux. Busbar Structure</v>
          </cell>
          <cell r="C144">
            <v>0</v>
          </cell>
          <cell r="D144">
            <v>0.90500000000000003</v>
          </cell>
          <cell r="E144">
            <v>0</v>
          </cell>
        </row>
        <row r="145">
          <cell r="A145">
            <v>5</v>
          </cell>
          <cell r="B145" t="str">
            <v>CT structure</v>
          </cell>
          <cell r="C145">
            <v>3</v>
          </cell>
          <cell r="D145">
            <v>0.23499999999999999</v>
          </cell>
          <cell r="E145">
            <v>0.70499999999999996</v>
          </cell>
        </row>
        <row r="146">
          <cell r="A146">
            <v>6</v>
          </cell>
          <cell r="B146" t="str">
            <v>LA structure</v>
          </cell>
          <cell r="C146">
            <v>3</v>
          </cell>
          <cell r="D146">
            <v>0.17100000000000001</v>
          </cell>
          <cell r="E146">
            <v>0.51300000000000001</v>
          </cell>
        </row>
        <row r="147">
          <cell r="A147">
            <v>7</v>
          </cell>
          <cell r="B147" t="str">
            <v>Post /Solid Core structure</v>
          </cell>
          <cell r="C147">
            <v>3</v>
          </cell>
          <cell r="D147">
            <v>0.20300000000000001</v>
          </cell>
          <cell r="E147">
            <v>0.60899999999999999</v>
          </cell>
        </row>
        <row r="148">
          <cell r="A148">
            <v>8</v>
          </cell>
          <cell r="B148" t="str">
            <v>Isolator structure</v>
          </cell>
          <cell r="C148">
            <v>3</v>
          </cell>
          <cell r="D148">
            <v>1.4419999999999999</v>
          </cell>
          <cell r="E148">
            <v>4.3259999999999996</v>
          </cell>
        </row>
        <row r="149">
          <cell r="A149">
            <v>9</v>
          </cell>
          <cell r="B149" t="str">
            <v>Coupling capacitor</v>
          </cell>
          <cell r="C149">
            <v>0</v>
          </cell>
          <cell r="D149">
            <v>0.17499999999999999</v>
          </cell>
          <cell r="E149">
            <v>0</v>
          </cell>
        </row>
        <row r="150">
          <cell r="A150">
            <v>10</v>
          </cell>
          <cell r="B150" t="str">
            <v>PT structure</v>
          </cell>
          <cell r="C150">
            <v>0</v>
          </cell>
          <cell r="D150">
            <v>0.22700000000000001</v>
          </cell>
          <cell r="E150">
            <v>0</v>
          </cell>
        </row>
        <row r="151">
          <cell r="A151">
            <v>10</v>
          </cell>
          <cell r="B151" t="str">
            <v>PT structure</v>
          </cell>
          <cell r="C151">
            <v>0</v>
          </cell>
          <cell r="D151">
            <v>0.22700000000000001</v>
          </cell>
          <cell r="E151">
            <v>0</v>
          </cell>
        </row>
        <row r="152">
          <cell r="B152" t="str">
            <v>SUB TOTAL (F-II)</v>
          </cell>
          <cell r="C152">
            <v>0</v>
          </cell>
          <cell r="D152">
            <v>0</v>
          </cell>
          <cell r="E152">
            <v>18.798999999999999</v>
          </cell>
        </row>
        <row r="153">
          <cell r="E153">
            <v>18.798999999999999</v>
          </cell>
        </row>
        <row r="154">
          <cell r="A154" t="str">
            <v>(F-III)</v>
          </cell>
          <cell r="B154" t="str">
            <v>33KV STRUCTURE</v>
          </cell>
        </row>
        <row r="155">
          <cell r="A155" t="str">
            <v>(F-III)</v>
          </cell>
          <cell r="B155" t="str">
            <v>33KV STRUCTURE</v>
          </cell>
        </row>
        <row r="156">
          <cell r="A156">
            <v>1</v>
          </cell>
          <cell r="B156" t="str">
            <v>Gantry Column</v>
          </cell>
          <cell r="C156">
            <v>2</v>
          </cell>
          <cell r="D156">
            <v>0.502</v>
          </cell>
          <cell r="E156">
            <v>1.004</v>
          </cell>
        </row>
        <row r="157">
          <cell r="A157">
            <v>2</v>
          </cell>
          <cell r="B157" t="str">
            <v>Gantry Beam</v>
          </cell>
          <cell r="C157">
            <v>2</v>
          </cell>
          <cell r="D157">
            <v>0.28999999999999998</v>
          </cell>
          <cell r="E157">
            <v>0.57999999999999996</v>
          </cell>
        </row>
        <row r="158">
          <cell r="A158">
            <v>3</v>
          </cell>
          <cell r="B158" t="str">
            <v>Main Busbar Structure</v>
          </cell>
          <cell r="C158">
            <v>1</v>
          </cell>
          <cell r="D158">
            <v>0.86899999999999999</v>
          </cell>
          <cell r="E158">
            <v>0.86899999999999999</v>
          </cell>
        </row>
        <row r="159">
          <cell r="A159">
            <v>4</v>
          </cell>
          <cell r="B159" t="str">
            <v>Aux.Busbar Structure</v>
          </cell>
          <cell r="C159">
            <v>0</v>
          </cell>
          <cell r="D159">
            <v>0.71199999999999997</v>
          </cell>
          <cell r="E159">
            <v>0</v>
          </cell>
        </row>
        <row r="160">
          <cell r="A160">
            <v>5</v>
          </cell>
          <cell r="B160" t="str">
            <v>CT Structure</v>
          </cell>
          <cell r="C160">
            <v>3</v>
          </cell>
          <cell r="D160">
            <v>0.1</v>
          </cell>
          <cell r="E160">
            <v>0.30000000000000004</v>
          </cell>
        </row>
        <row r="161">
          <cell r="A161">
            <v>6</v>
          </cell>
          <cell r="B161" t="str">
            <v>LA structure</v>
          </cell>
          <cell r="C161">
            <v>3</v>
          </cell>
          <cell r="D161">
            <v>0.1</v>
          </cell>
          <cell r="E161">
            <v>0.30000000000000004</v>
          </cell>
        </row>
        <row r="162">
          <cell r="A162">
            <v>7</v>
          </cell>
          <cell r="B162" t="str">
            <v>Isolator structure</v>
          </cell>
          <cell r="C162">
            <v>2</v>
          </cell>
          <cell r="D162">
            <v>0.35799999999999998</v>
          </cell>
          <cell r="E162">
            <v>0.71599999999999997</v>
          </cell>
        </row>
        <row r="163">
          <cell r="A163">
            <v>8</v>
          </cell>
          <cell r="B163" t="str">
            <v>PT structure</v>
          </cell>
          <cell r="C163">
            <v>0</v>
          </cell>
          <cell r="D163">
            <v>0.1</v>
          </cell>
          <cell r="E163">
            <v>0</v>
          </cell>
        </row>
        <row r="164">
          <cell r="A164">
            <v>9</v>
          </cell>
          <cell r="B164" t="str">
            <v>Post Insulator structure</v>
          </cell>
          <cell r="C164">
            <v>0</v>
          </cell>
          <cell r="D164">
            <v>0.1</v>
          </cell>
          <cell r="E164">
            <v>0</v>
          </cell>
        </row>
        <row r="165">
          <cell r="A165">
            <v>9</v>
          </cell>
          <cell r="B165" t="str">
            <v>Post Insulator structure</v>
          </cell>
          <cell r="C165">
            <v>0</v>
          </cell>
          <cell r="D165">
            <v>0.1</v>
          </cell>
          <cell r="E165">
            <v>0</v>
          </cell>
        </row>
        <row r="166">
          <cell r="B166" t="str">
            <v>SUB TOTAL (F-III)</v>
          </cell>
          <cell r="C166">
            <v>0</v>
          </cell>
          <cell r="D166">
            <v>0</v>
          </cell>
          <cell r="E166">
            <v>3.7690000000000001</v>
          </cell>
        </row>
        <row r="167">
          <cell r="G167" t="str">
            <v>LS</v>
          </cell>
        </row>
        <row r="168">
          <cell r="B168" t="str">
            <v>SUB TOTAL F(I)+F(II)+F(III)</v>
          </cell>
          <cell r="C168">
            <v>0</v>
          </cell>
          <cell r="D168">
            <v>0</v>
          </cell>
          <cell r="E168">
            <v>22.567999999999998</v>
          </cell>
        </row>
        <row r="169">
          <cell r="E169">
            <v>22.568000000000001</v>
          </cell>
        </row>
        <row r="170">
          <cell r="B170" t="str">
            <v>TOTAL  COST OF STEEL (F)</v>
          </cell>
          <cell r="C170">
            <v>22.567999999999998</v>
          </cell>
          <cell r="D170">
            <v>0.26096326530612241</v>
          </cell>
          <cell r="E170">
            <v>5.8894189714285696</v>
          </cell>
          <cell r="F170">
            <v>9.0938775510204083E-3</v>
          </cell>
          <cell r="G170">
            <v>0.20523062857142857</v>
          </cell>
          <cell r="H170">
            <v>0.27005714285714283</v>
          </cell>
          <cell r="I170">
            <v>6.0946495999999986</v>
          </cell>
        </row>
        <row r="171">
          <cell r="B171" t="str">
            <v>TOTAL  COST OF STEEL (F)</v>
          </cell>
          <cell r="C171">
            <v>22.568000000000001</v>
          </cell>
          <cell r="D171">
            <v>0.260963</v>
          </cell>
          <cell r="E171">
            <v>5.8894190000000002</v>
          </cell>
          <cell r="F171">
            <v>9.0939999999999997E-3</v>
          </cell>
          <cell r="G171">
            <v>0.205231</v>
          </cell>
          <cell r="H171">
            <v>0.27005699999999999</v>
          </cell>
          <cell r="I171">
            <v>6.0946499999999997</v>
          </cell>
        </row>
        <row r="172">
          <cell r="A172" t="str">
            <v>G</v>
          </cell>
          <cell r="B172" t="str">
            <v>BUSBAR, EARTHING MATERIAL</v>
          </cell>
          <cell r="C172">
            <v>0</v>
          </cell>
          <cell r="D172">
            <v>0</v>
          </cell>
          <cell r="E172">
            <v>0</v>
          </cell>
          <cell r="F172">
            <v>0</v>
          </cell>
          <cell r="G172">
            <v>0</v>
          </cell>
          <cell r="H172">
            <v>0</v>
          </cell>
          <cell r="I172" t="str">
            <v xml:space="preserve"> </v>
          </cell>
        </row>
        <row r="173">
          <cell r="I173" t="str">
            <v/>
          </cell>
        </row>
        <row r="174">
          <cell r="A174">
            <v>1</v>
          </cell>
          <cell r="B174" t="str">
            <v>Zebra conductor  (in Kms)</v>
          </cell>
          <cell r="C174">
            <v>1</v>
          </cell>
          <cell r="D174">
            <v>1.0555000000000001</v>
          </cell>
          <cell r="E174">
            <v>1.0555000000000001</v>
          </cell>
          <cell r="F174">
            <v>5.5100000000000003E-2</v>
          </cell>
          <cell r="G174">
            <v>5.5100000000000003E-2</v>
          </cell>
          <cell r="H174">
            <v>1.1106</v>
          </cell>
          <cell r="I174">
            <v>1.1106</v>
          </cell>
        </row>
        <row r="175">
          <cell r="A175">
            <v>2</v>
          </cell>
          <cell r="B175" t="str">
            <v>M.S.Flat for earthing/earthing rods (in MT)</v>
          </cell>
          <cell r="C175">
            <v>2</v>
          </cell>
          <cell r="D175">
            <v>0.21840000000000001</v>
          </cell>
          <cell r="E175">
            <v>0.43680000000000002</v>
          </cell>
          <cell r="F175">
            <v>8.2000000000000007E-3</v>
          </cell>
          <cell r="G175">
            <v>1.6400000000000001E-2</v>
          </cell>
          <cell r="H175">
            <v>0.22660000000000002</v>
          </cell>
          <cell r="I175">
            <v>0.45320000000000005</v>
          </cell>
        </row>
        <row r="176">
          <cell r="A176">
            <v>3</v>
          </cell>
          <cell r="B176" t="str">
            <v>Clamps &amp; Connectors</v>
          </cell>
          <cell r="C176">
            <v>40</v>
          </cell>
          <cell r="D176">
            <v>6.3E-3</v>
          </cell>
          <cell r="E176">
            <v>0.252</v>
          </cell>
          <cell r="F176">
            <v>1.6000000000000001E-3</v>
          </cell>
          <cell r="G176">
            <v>6.4000000000000001E-2</v>
          </cell>
          <cell r="H176">
            <v>7.9000000000000008E-3</v>
          </cell>
          <cell r="I176">
            <v>0.316</v>
          </cell>
        </row>
        <row r="177">
          <cell r="A177">
            <v>4</v>
          </cell>
          <cell r="B177" t="str">
            <v>Power &amp; Control Cable</v>
          </cell>
          <cell r="C177">
            <v>2.5</v>
          </cell>
          <cell r="D177">
            <v>0.38729999999999998</v>
          </cell>
          <cell r="E177">
            <v>0.96824999999999994</v>
          </cell>
          <cell r="F177">
            <v>1.0800000000000001E-2</v>
          </cell>
          <cell r="G177">
            <v>2.7000000000000003E-2</v>
          </cell>
          <cell r="H177">
            <v>0.39809999999999995</v>
          </cell>
          <cell r="I177">
            <v>0.99524999999999997</v>
          </cell>
        </row>
        <row r="178">
          <cell r="A178">
            <v>5</v>
          </cell>
          <cell r="B178" t="str">
            <v>Screening conductor</v>
          </cell>
          <cell r="C178" t="str">
            <v>LS</v>
          </cell>
          <cell r="D178">
            <v>0.2</v>
          </cell>
          <cell r="E178">
            <v>0.2</v>
          </cell>
          <cell r="F178">
            <v>0</v>
          </cell>
          <cell r="G178">
            <v>0</v>
          </cell>
          <cell r="H178" t="str">
            <v>LS</v>
          </cell>
          <cell r="I178">
            <v>0.2</v>
          </cell>
        </row>
        <row r="179">
          <cell r="A179">
            <v>6</v>
          </cell>
          <cell r="B179" t="str">
            <v>Junction Box etc. &amp; Misc.expendtirues</v>
          </cell>
          <cell r="C179" t="str">
            <v>LS</v>
          </cell>
          <cell r="D179">
            <v>0.5</v>
          </cell>
          <cell r="E179">
            <v>0.5</v>
          </cell>
          <cell r="F179">
            <v>0</v>
          </cell>
          <cell r="G179">
            <v>0</v>
          </cell>
          <cell r="H179" t="str">
            <v>LS</v>
          </cell>
          <cell r="I179">
            <v>0.5</v>
          </cell>
        </row>
        <row r="180">
          <cell r="A180">
            <v>7</v>
          </cell>
          <cell r="B180" t="str">
            <v>Fire fighting equipments</v>
          </cell>
          <cell r="C180" t="str">
            <v>LS</v>
          </cell>
          <cell r="D180">
            <v>0</v>
          </cell>
          <cell r="E180">
            <v>0</v>
          </cell>
          <cell r="F180">
            <v>0</v>
          </cell>
          <cell r="G180">
            <v>0</v>
          </cell>
          <cell r="H180" t="str">
            <v>LS</v>
          </cell>
          <cell r="I180">
            <v>0</v>
          </cell>
        </row>
        <row r="181">
          <cell r="A181">
            <v>8</v>
          </cell>
          <cell r="B181" t="str">
            <v>Aluminium/Red Oxide Paint and Nut,Bolt,Washers &amp; other misc. material</v>
          </cell>
          <cell r="C181" t="str">
            <v>LS</v>
          </cell>
          <cell r="D181">
            <v>0</v>
          </cell>
          <cell r="E181">
            <v>0</v>
          </cell>
          <cell r="F181">
            <v>0.1</v>
          </cell>
          <cell r="G181">
            <v>0.1</v>
          </cell>
          <cell r="H181" t="str">
            <v>LS</v>
          </cell>
          <cell r="I181">
            <v>0.1</v>
          </cell>
        </row>
        <row r="182">
          <cell r="E182">
            <v>0</v>
          </cell>
          <cell r="F182">
            <v>0.1</v>
          </cell>
          <cell r="G182">
            <v>0.1</v>
          </cell>
          <cell r="H182" t="str">
            <v>LS</v>
          </cell>
          <cell r="I182">
            <v>0.1</v>
          </cell>
        </row>
        <row r="183">
          <cell r="B183" t="str">
            <v>SUB TOTAL (G)</v>
          </cell>
          <cell r="C183">
            <v>0</v>
          </cell>
          <cell r="D183">
            <v>0</v>
          </cell>
          <cell r="E183">
            <v>3.4125500000000004</v>
          </cell>
          <cell r="F183">
            <v>0</v>
          </cell>
          <cell r="G183">
            <v>0.26250000000000001</v>
          </cell>
          <cell r="H183">
            <v>0</v>
          </cell>
          <cell r="I183">
            <v>3.6750500000000001</v>
          </cell>
        </row>
        <row r="184">
          <cell r="I184">
            <v>3.6750500000000001</v>
          </cell>
        </row>
        <row r="185">
          <cell r="A185" t="str">
            <v>H</v>
          </cell>
          <cell r="B185" t="str">
            <v>AC/DC SUPPLY</v>
          </cell>
          <cell r="C185">
            <v>0</v>
          </cell>
          <cell r="D185">
            <v>0</v>
          </cell>
          <cell r="E185">
            <v>0</v>
          </cell>
          <cell r="F185">
            <v>0</v>
          </cell>
          <cell r="G185">
            <v>0</v>
          </cell>
          <cell r="H185">
            <v>0</v>
          </cell>
          <cell r="I185" t="str">
            <v xml:space="preserve"> </v>
          </cell>
        </row>
        <row r="186">
          <cell r="I186" t="str">
            <v/>
          </cell>
        </row>
        <row r="187">
          <cell r="A187">
            <v>1</v>
          </cell>
          <cell r="B187" t="str">
            <v>Station Transformer,200KVA,33/0.4KV</v>
          </cell>
          <cell r="C187">
            <v>0</v>
          </cell>
          <cell r="D187">
            <v>2.2999999999999998</v>
          </cell>
          <cell r="E187">
            <v>0</v>
          </cell>
          <cell r="F187">
            <v>0.50600000000000001</v>
          </cell>
          <cell r="G187">
            <v>0</v>
          </cell>
          <cell r="H187">
            <v>2.806</v>
          </cell>
          <cell r="I187">
            <v>0</v>
          </cell>
        </row>
        <row r="188">
          <cell r="A188">
            <v>2</v>
          </cell>
          <cell r="B188" t="str">
            <v>110Volt 300Ah battery</v>
          </cell>
          <cell r="C188">
            <v>0</v>
          </cell>
          <cell r="D188">
            <v>0.65</v>
          </cell>
          <cell r="E188">
            <v>0</v>
          </cell>
          <cell r="F188">
            <v>0.14299999999999999</v>
          </cell>
          <cell r="G188">
            <v>0</v>
          </cell>
          <cell r="H188">
            <v>0.79300000000000004</v>
          </cell>
          <cell r="I188">
            <v>0</v>
          </cell>
        </row>
        <row r="189">
          <cell r="A189">
            <v>3</v>
          </cell>
          <cell r="B189" t="str">
            <v>110Volt 300Ah Battery charger</v>
          </cell>
          <cell r="C189">
            <v>0</v>
          </cell>
          <cell r="D189">
            <v>1.2</v>
          </cell>
          <cell r="E189">
            <v>0</v>
          </cell>
          <cell r="F189">
            <v>0.26400000000000001</v>
          </cell>
          <cell r="G189">
            <v>0</v>
          </cell>
          <cell r="H189">
            <v>1.464</v>
          </cell>
          <cell r="I189">
            <v>0</v>
          </cell>
        </row>
        <row r="190">
          <cell r="A190">
            <v>4</v>
          </cell>
          <cell r="B190" t="str">
            <v>48Volt 300Ah Battery</v>
          </cell>
          <cell r="C190">
            <v>0</v>
          </cell>
          <cell r="D190">
            <v>0.65</v>
          </cell>
          <cell r="E190">
            <v>0</v>
          </cell>
          <cell r="F190">
            <v>0.14299999999999999</v>
          </cell>
          <cell r="G190">
            <v>0</v>
          </cell>
          <cell r="H190">
            <v>0.79300000000000004</v>
          </cell>
          <cell r="I190">
            <v>0</v>
          </cell>
        </row>
        <row r="191">
          <cell r="A191">
            <v>5</v>
          </cell>
          <cell r="B191" t="str">
            <v>48Volt 300Ah Battery charger</v>
          </cell>
          <cell r="C191">
            <v>0</v>
          </cell>
          <cell r="D191">
            <v>1.2</v>
          </cell>
          <cell r="E191">
            <v>0</v>
          </cell>
          <cell r="F191">
            <v>0.26400000000000001</v>
          </cell>
          <cell r="G191">
            <v>0</v>
          </cell>
          <cell r="H191">
            <v>1.464</v>
          </cell>
          <cell r="I191">
            <v>0</v>
          </cell>
        </row>
        <row r="192">
          <cell r="A192">
            <v>6</v>
          </cell>
          <cell r="B192" t="str">
            <v>AC/DC Distribution Boxes 415Volt</v>
          </cell>
          <cell r="C192">
            <v>0</v>
          </cell>
          <cell r="D192">
            <v>0</v>
          </cell>
          <cell r="E192">
            <v>0</v>
          </cell>
          <cell r="F192">
            <v>1.25</v>
          </cell>
          <cell r="G192">
            <v>0</v>
          </cell>
          <cell r="H192">
            <v>1.25</v>
          </cell>
          <cell r="I192">
            <v>0</v>
          </cell>
        </row>
        <row r="193">
          <cell r="A193">
            <v>7</v>
          </cell>
          <cell r="B193" t="str">
            <v>Arrangement of Lighting in S/s</v>
          </cell>
          <cell r="C193" t="str">
            <v>LS</v>
          </cell>
          <cell r="D193">
            <v>0</v>
          </cell>
          <cell r="E193">
            <v>0</v>
          </cell>
          <cell r="F193">
            <v>0</v>
          </cell>
          <cell r="G193">
            <v>0</v>
          </cell>
          <cell r="H193" t="str">
            <v>LS</v>
          </cell>
          <cell r="I193">
            <v>0</v>
          </cell>
        </row>
        <row r="194">
          <cell r="E194">
            <v>0</v>
          </cell>
          <cell r="F194">
            <v>0</v>
          </cell>
          <cell r="G194">
            <v>0</v>
          </cell>
          <cell r="H194" t="str">
            <v>LS</v>
          </cell>
          <cell r="I194">
            <v>0</v>
          </cell>
        </row>
        <row r="195">
          <cell r="B195" t="str">
            <v>SUB TOTAL (H)</v>
          </cell>
          <cell r="C195">
            <v>0</v>
          </cell>
          <cell r="D195">
            <v>0</v>
          </cell>
          <cell r="E195">
            <v>0</v>
          </cell>
          <cell r="F195">
            <v>0</v>
          </cell>
          <cell r="G195">
            <v>0</v>
          </cell>
          <cell r="H195">
            <v>0</v>
          </cell>
          <cell r="I195">
            <v>0</v>
          </cell>
        </row>
        <row r="196">
          <cell r="I196">
            <v>0</v>
          </cell>
        </row>
        <row r="197">
          <cell r="A197" t="str">
            <v>I</v>
          </cell>
          <cell r="B197" t="str">
            <v>CIVIL WORKS</v>
          </cell>
          <cell r="C197">
            <v>0</v>
          </cell>
          <cell r="D197">
            <v>0</v>
          </cell>
          <cell r="E197">
            <v>0</v>
          </cell>
          <cell r="F197">
            <v>0</v>
          </cell>
          <cell r="G197">
            <v>0</v>
          </cell>
          <cell r="H197">
            <v>0</v>
          </cell>
          <cell r="I197" t="str">
            <v xml:space="preserve"> </v>
          </cell>
        </row>
        <row r="198">
          <cell r="A198" t="str">
            <v xml:space="preserve"> </v>
          </cell>
          <cell r="B198" t="str">
            <v xml:space="preserve">Foundation work of </v>
          </cell>
          <cell r="C198">
            <v>0</v>
          </cell>
          <cell r="D198">
            <v>0</v>
          </cell>
          <cell r="E198">
            <v>0</v>
          </cell>
          <cell r="F198">
            <v>0</v>
          </cell>
          <cell r="G198">
            <v>0</v>
          </cell>
          <cell r="H198">
            <v>0</v>
          </cell>
          <cell r="I198" t="str">
            <v xml:space="preserve"> </v>
          </cell>
        </row>
        <row r="199">
          <cell r="I199" t="str">
            <v/>
          </cell>
        </row>
        <row r="200">
          <cell r="A200">
            <v>1</v>
          </cell>
          <cell r="B200" t="str">
            <v>Gantry Column(AGT)</v>
          </cell>
          <cell r="C200">
            <v>0</v>
          </cell>
          <cell r="D200">
            <v>0</v>
          </cell>
          <cell r="E200">
            <v>0</v>
          </cell>
          <cell r="F200">
            <v>0.28000000000000003</v>
          </cell>
          <cell r="G200">
            <v>0</v>
          </cell>
          <cell r="H200">
            <v>0.28000000000000003</v>
          </cell>
          <cell r="I200">
            <v>0</v>
          </cell>
        </row>
        <row r="201">
          <cell r="A201">
            <v>2</v>
          </cell>
          <cell r="B201" t="str">
            <v>Gantry Column(AAGT)</v>
          </cell>
          <cell r="C201">
            <v>0</v>
          </cell>
          <cell r="D201">
            <v>0</v>
          </cell>
          <cell r="E201">
            <v>0</v>
          </cell>
          <cell r="F201">
            <v>0.28000000000000003</v>
          </cell>
          <cell r="G201">
            <v>0</v>
          </cell>
          <cell r="H201">
            <v>0.28000000000000003</v>
          </cell>
          <cell r="I201">
            <v>0</v>
          </cell>
        </row>
        <row r="202">
          <cell r="A202">
            <v>3</v>
          </cell>
          <cell r="B202" t="str">
            <v>220KV Main Busbar</v>
          </cell>
          <cell r="C202">
            <v>0</v>
          </cell>
          <cell r="D202">
            <v>0</v>
          </cell>
          <cell r="E202">
            <v>0</v>
          </cell>
          <cell r="F202">
            <v>0.191</v>
          </cell>
          <cell r="G202">
            <v>0</v>
          </cell>
          <cell r="H202">
            <v>0.191</v>
          </cell>
          <cell r="I202">
            <v>0</v>
          </cell>
        </row>
        <row r="203">
          <cell r="A203">
            <v>4</v>
          </cell>
          <cell r="B203" t="str">
            <v xml:space="preserve">220KV Aux.Busbar </v>
          </cell>
          <cell r="C203">
            <v>0</v>
          </cell>
          <cell r="D203">
            <v>0</v>
          </cell>
          <cell r="E203">
            <v>0</v>
          </cell>
          <cell r="F203">
            <v>0.21</v>
          </cell>
          <cell r="G203">
            <v>0</v>
          </cell>
          <cell r="H203">
            <v>0.21</v>
          </cell>
          <cell r="I203">
            <v>0</v>
          </cell>
        </row>
        <row r="204">
          <cell r="A204">
            <v>5</v>
          </cell>
          <cell r="B204" t="str">
            <v>220KV Isolator</v>
          </cell>
          <cell r="C204">
            <v>0</v>
          </cell>
          <cell r="D204">
            <v>0</v>
          </cell>
          <cell r="E204">
            <v>0</v>
          </cell>
          <cell r="F204">
            <v>0.16500000000000001</v>
          </cell>
          <cell r="G204">
            <v>0</v>
          </cell>
          <cell r="H204">
            <v>0.16500000000000001</v>
          </cell>
          <cell r="I204">
            <v>0</v>
          </cell>
        </row>
        <row r="205">
          <cell r="A205">
            <v>6</v>
          </cell>
          <cell r="B205" t="str">
            <v>220KV CB</v>
          </cell>
          <cell r="C205">
            <v>0</v>
          </cell>
          <cell r="D205">
            <v>0</v>
          </cell>
          <cell r="E205">
            <v>0</v>
          </cell>
          <cell r="F205">
            <v>0.311</v>
          </cell>
          <cell r="G205">
            <v>0</v>
          </cell>
          <cell r="H205">
            <v>0.311</v>
          </cell>
          <cell r="I205">
            <v>0</v>
          </cell>
        </row>
        <row r="206">
          <cell r="A206">
            <v>7</v>
          </cell>
          <cell r="B206" t="str">
            <v>220KV CT</v>
          </cell>
          <cell r="C206">
            <v>0</v>
          </cell>
          <cell r="D206">
            <v>0</v>
          </cell>
          <cell r="E206">
            <v>0</v>
          </cell>
          <cell r="F206">
            <v>0.05</v>
          </cell>
          <cell r="G206">
            <v>0</v>
          </cell>
          <cell r="H206">
            <v>0.05</v>
          </cell>
          <cell r="I206">
            <v>0</v>
          </cell>
        </row>
        <row r="207">
          <cell r="A207">
            <v>8</v>
          </cell>
          <cell r="B207" t="str">
            <v>220KV CVT/PT</v>
          </cell>
          <cell r="C207">
            <v>0</v>
          </cell>
          <cell r="D207">
            <v>0</v>
          </cell>
          <cell r="E207">
            <v>0</v>
          </cell>
          <cell r="F207">
            <v>0.05</v>
          </cell>
          <cell r="G207">
            <v>0</v>
          </cell>
          <cell r="H207">
            <v>0.05</v>
          </cell>
          <cell r="I207">
            <v>0</v>
          </cell>
        </row>
        <row r="208">
          <cell r="A208">
            <v>9</v>
          </cell>
          <cell r="B208" t="str">
            <v>220KV LA</v>
          </cell>
          <cell r="C208">
            <v>0</v>
          </cell>
          <cell r="D208">
            <v>0</v>
          </cell>
          <cell r="E208">
            <v>0</v>
          </cell>
          <cell r="F208">
            <v>2.5000000000000001E-2</v>
          </cell>
          <cell r="G208">
            <v>0</v>
          </cell>
          <cell r="H208">
            <v>2.5000000000000001E-2</v>
          </cell>
          <cell r="I208">
            <v>0</v>
          </cell>
        </row>
        <row r="209">
          <cell r="A209">
            <v>10</v>
          </cell>
          <cell r="B209" t="str">
            <v>220KV Post/Solid Core Insulators</v>
          </cell>
          <cell r="C209">
            <v>0</v>
          </cell>
          <cell r="D209">
            <v>0</v>
          </cell>
          <cell r="E209">
            <v>0</v>
          </cell>
          <cell r="F209">
            <v>0.06</v>
          </cell>
          <cell r="G209">
            <v>0</v>
          </cell>
          <cell r="H209">
            <v>0.06</v>
          </cell>
          <cell r="I209">
            <v>0</v>
          </cell>
        </row>
        <row r="210">
          <cell r="A210">
            <v>11</v>
          </cell>
          <cell r="B210" t="str">
            <v>160MVA transformer</v>
          </cell>
          <cell r="C210">
            <v>0</v>
          </cell>
          <cell r="D210">
            <v>0</v>
          </cell>
          <cell r="E210">
            <v>0</v>
          </cell>
          <cell r="F210">
            <v>0.54</v>
          </cell>
          <cell r="G210">
            <v>0</v>
          </cell>
          <cell r="H210">
            <v>0.54</v>
          </cell>
          <cell r="I210">
            <v>0</v>
          </cell>
        </row>
        <row r="211">
          <cell r="A211">
            <v>12</v>
          </cell>
          <cell r="B211" t="str">
            <v>40MVA transformer</v>
          </cell>
          <cell r="C211">
            <v>1</v>
          </cell>
          <cell r="D211">
            <v>0</v>
          </cell>
          <cell r="E211">
            <v>0</v>
          </cell>
          <cell r="F211">
            <v>0.53</v>
          </cell>
          <cell r="G211">
            <v>0.53</v>
          </cell>
          <cell r="H211">
            <v>0.53</v>
          </cell>
          <cell r="I211">
            <v>0.53</v>
          </cell>
        </row>
        <row r="212">
          <cell r="A212">
            <v>13</v>
          </cell>
          <cell r="B212" t="str">
            <v>132KV Gantry</v>
          </cell>
          <cell r="C212">
            <v>4</v>
          </cell>
          <cell r="D212">
            <v>0</v>
          </cell>
          <cell r="E212">
            <v>0</v>
          </cell>
          <cell r="F212">
            <v>0.3</v>
          </cell>
          <cell r="G212">
            <v>1.2</v>
          </cell>
          <cell r="H212">
            <v>0.3</v>
          </cell>
          <cell r="I212">
            <v>1.2</v>
          </cell>
        </row>
        <row r="213">
          <cell r="A213">
            <v>14</v>
          </cell>
          <cell r="B213" t="str">
            <v xml:space="preserve">132KV main busbar foundation </v>
          </cell>
          <cell r="C213">
            <v>1</v>
          </cell>
          <cell r="D213">
            <v>0</v>
          </cell>
          <cell r="E213">
            <v>0</v>
          </cell>
          <cell r="F213">
            <v>0.16500000000000001</v>
          </cell>
          <cell r="G213">
            <v>0.16500000000000001</v>
          </cell>
          <cell r="H213">
            <v>0.16500000000000001</v>
          </cell>
          <cell r="I213">
            <v>0.16500000000000001</v>
          </cell>
        </row>
        <row r="214">
          <cell r="A214">
            <v>15</v>
          </cell>
          <cell r="B214" t="str">
            <v>132KV aux.busbar foundation</v>
          </cell>
          <cell r="C214">
            <v>0</v>
          </cell>
          <cell r="D214">
            <v>0</v>
          </cell>
          <cell r="E214">
            <v>0</v>
          </cell>
          <cell r="F214">
            <v>0.121</v>
          </cell>
          <cell r="G214">
            <v>0</v>
          </cell>
          <cell r="H214">
            <v>0.121</v>
          </cell>
          <cell r="I214">
            <v>0</v>
          </cell>
        </row>
        <row r="215">
          <cell r="A215">
            <v>16</v>
          </cell>
          <cell r="B215" t="str">
            <v>132KV Isolator</v>
          </cell>
          <cell r="C215">
            <v>3</v>
          </cell>
          <cell r="D215">
            <v>0</v>
          </cell>
          <cell r="E215">
            <v>0</v>
          </cell>
          <cell r="F215">
            <v>6.7000000000000004E-2</v>
          </cell>
          <cell r="G215">
            <v>0.20100000000000001</v>
          </cell>
          <cell r="H215">
            <v>6.7000000000000004E-2</v>
          </cell>
          <cell r="I215">
            <v>0.20100000000000001</v>
          </cell>
        </row>
        <row r="216">
          <cell r="A216">
            <v>17</v>
          </cell>
          <cell r="B216" t="str">
            <v>132kv Solid Core Insulator</v>
          </cell>
          <cell r="C216">
            <v>3</v>
          </cell>
          <cell r="D216">
            <v>0</v>
          </cell>
          <cell r="E216">
            <v>0</v>
          </cell>
          <cell r="F216">
            <v>1.0999999999999999E-2</v>
          </cell>
          <cell r="G216">
            <v>3.3000000000000002E-2</v>
          </cell>
          <cell r="H216">
            <v>1.0999999999999999E-2</v>
          </cell>
          <cell r="I216">
            <v>3.3000000000000002E-2</v>
          </cell>
        </row>
        <row r="217">
          <cell r="A217">
            <v>18</v>
          </cell>
          <cell r="B217" t="str">
            <v>132KV CB</v>
          </cell>
          <cell r="C217">
            <v>1</v>
          </cell>
          <cell r="D217">
            <v>0</v>
          </cell>
          <cell r="E217">
            <v>0</v>
          </cell>
          <cell r="F217">
            <v>0.30499999999999999</v>
          </cell>
          <cell r="G217">
            <v>0.30499999999999999</v>
          </cell>
          <cell r="H217">
            <v>0.30499999999999999</v>
          </cell>
          <cell r="I217">
            <v>0.30499999999999999</v>
          </cell>
        </row>
        <row r="218">
          <cell r="A218">
            <v>19</v>
          </cell>
          <cell r="B218" t="str">
            <v>132KV CT</v>
          </cell>
          <cell r="C218">
            <v>3</v>
          </cell>
          <cell r="D218">
            <v>0</v>
          </cell>
          <cell r="E218">
            <v>0</v>
          </cell>
          <cell r="F218">
            <v>1.0999999999999999E-2</v>
          </cell>
          <cell r="G218">
            <v>3.3000000000000002E-2</v>
          </cell>
          <cell r="H218">
            <v>1.0999999999999999E-2</v>
          </cell>
          <cell r="I218">
            <v>3.3000000000000002E-2</v>
          </cell>
        </row>
        <row r="219">
          <cell r="A219">
            <v>20</v>
          </cell>
          <cell r="B219" t="str">
            <v>132KV LA</v>
          </cell>
          <cell r="C219">
            <v>3</v>
          </cell>
          <cell r="D219">
            <v>0</v>
          </cell>
          <cell r="E219">
            <v>0</v>
          </cell>
          <cell r="F219">
            <v>2.1000000000000001E-2</v>
          </cell>
          <cell r="G219">
            <v>6.3E-2</v>
          </cell>
          <cell r="H219">
            <v>2.1000000000000001E-2</v>
          </cell>
          <cell r="I219">
            <v>6.3E-2</v>
          </cell>
        </row>
        <row r="220">
          <cell r="A220">
            <v>21</v>
          </cell>
          <cell r="B220" t="str">
            <v>132KV PT</v>
          </cell>
          <cell r="C220">
            <v>0</v>
          </cell>
          <cell r="D220">
            <v>0</v>
          </cell>
          <cell r="E220">
            <v>0</v>
          </cell>
          <cell r="F220">
            <v>0.03</v>
          </cell>
          <cell r="G220">
            <v>0</v>
          </cell>
          <cell r="H220">
            <v>0.03</v>
          </cell>
          <cell r="I220">
            <v>0</v>
          </cell>
        </row>
        <row r="221">
          <cell r="A221">
            <v>22</v>
          </cell>
          <cell r="B221" t="str">
            <v>132KV CC</v>
          </cell>
          <cell r="C221">
            <v>0</v>
          </cell>
          <cell r="D221">
            <v>0</v>
          </cell>
          <cell r="E221">
            <v>0</v>
          </cell>
          <cell r="F221">
            <v>2.1000000000000001E-2</v>
          </cell>
          <cell r="G221">
            <v>0</v>
          </cell>
          <cell r="H221">
            <v>2.1000000000000001E-2</v>
          </cell>
          <cell r="I221">
            <v>0</v>
          </cell>
        </row>
        <row r="222">
          <cell r="A222">
            <v>23</v>
          </cell>
          <cell r="B222" t="str">
            <v xml:space="preserve">33KV Gantry </v>
          </cell>
          <cell r="C222">
            <v>2</v>
          </cell>
          <cell r="D222">
            <v>0</v>
          </cell>
          <cell r="E222">
            <v>0</v>
          </cell>
          <cell r="F222">
            <v>0.12</v>
          </cell>
          <cell r="G222">
            <v>0.24</v>
          </cell>
          <cell r="H222">
            <v>0.12</v>
          </cell>
          <cell r="I222">
            <v>0.24</v>
          </cell>
        </row>
        <row r="223">
          <cell r="A223">
            <v>24</v>
          </cell>
          <cell r="B223" t="str">
            <v>33KV main/aux. Busbar</v>
          </cell>
          <cell r="C223">
            <v>1</v>
          </cell>
          <cell r="D223">
            <v>0</v>
          </cell>
          <cell r="E223">
            <v>0</v>
          </cell>
          <cell r="F223">
            <v>0.34</v>
          </cell>
          <cell r="G223">
            <v>0.34</v>
          </cell>
          <cell r="H223">
            <v>0.34</v>
          </cell>
          <cell r="I223">
            <v>0.34</v>
          </cell>
        </row>
        <row r="224">
          <cell r="A224">
            <v>25</v>
          </cell>
          <cell r="B224" t="str">
            <v>33KV CB</v>
          </cell>
          <cell r="C224">
            <v>1</v>
          </cell>
          <cell r="D224">
            <v>0</v>
          </cell>
          <cell r="E224">
            <v>0</v>
          </cell>
          <cell r="F224">
            <v>5.5E-2</v>
          </cell>
          <cell r="G224">
            <v>5.5E-2</v>
          </cell>
          <cell r="H224">
            <v>5.5E-2</v>
          </cell>
          <cell r="I224">
            <v>5.5E-2</v>
          </cell>
        </row>
        <row r="225">
          <cell r="A225">
            <v>26</v>
          </cell>
          <cell r="B225" t="str">
            <v>33KV CT/PT/LA/PI</v>
          </cell>
          <cell r="C225">
            <v>6</v>
          </cell>
          <cell r="D225">
            <v>0</v>
          </cell>
          <cell r="E225">
            <v>0</v>
          </cell>
          <cell r="F225">
            <v>1.4999999999999999E-2</v>
          </cell>
          <cell r="G225">
            <v>0.09</v>
          </cell>
          <cell r="H225">
            <v>1.4999999999999999E-2</v>
          </cell>
          <cell r="I225">
            <v>0.09</v>
          </cell>
        </row>
        <row r="226">
          <cell r="A226">
            <v>27</v>
          </cell>
          <cell r="B226" t="str">
            <v>33KV Isolator</v>
          </cell>
          <cell r="C226">
            <v>2</v>
          </cell>
          <cell r="D226">
            <v>0</v>
          </cell>
          <cell r="E226">
            <v>0</v>
          </cell>
          <cell r="F226">
            <v>5.0999999999999997E-2</v>
          </cell>
          <cell r="G226">
            <v>0.10199999999999999</v>
          </cell>
          <cell r="H226">
            <v>5.0999999999999997E-2</v>
          </cell>
          <cell r="I226">
            <v>0.10199999999999999</v>
          </cell>
        </row>
        <row r="227">
          <cell r="A227">
            <v>28</v>
          </cell>
          <cell r="B227" t="str">
            <v>Control room type-V</v>
          </cell>
          <cell r="C227">
            <v>0</v>
          </cell>
          <cell r="D227">
            <v>0</v>
          </cell>
          <cell r="E227">
            <v>0</v>
          </cell>
          <cell r="F227">
            <v>15</v>
          </cell>
          <cell r="G227">
            <v>0</v>
          </cell>
          <cell r="H227">
            <v>15</v>
          </cell>
          <cell r="I227">
            <v>0</v>
          </cell>
        </row>
        <row r="228">
          <cell r="A228">
            <v>29</v>
          </cell>
          <cell r="B228" t="str">
            <v>Yard levelling,metalling &amp; misc. civil work</v>
          </cell>
          <cell r="C228" t="str">
            <v>LS</v>
          </cell>
          <cell r="D228">
            <v>0</v>
          </cell>
          <cell r="E228">
            <v>0</v>
          </cell>
          <cell r="F228">
            <v>0.5</v>
          </cell>
          <cell r="G228">
            <v>0.5</v>
          </cell>
          <cell r="H228" t="str">
            <v>LS</v>
          </cell>
          <cell r="I228">
            <v>0.5</v>
          </cell>
        </row>
        <row r="229">
          <cell r="A229">
            <v>30</v>
          </cell>
          <cell r="B229" t="str">
            <v>Water supply arrangement including overhead tank etc.</v>
          </cell>
          <cell r="C229" t="str">
            <v>LS</v>
          </cell>
          <cell r="D229">
            <v>0</v>
          </cell>
          <cell r="E229">
            <v>0</v>
          </cell>
          <cell r="F229">
            <v>0</v>
          </cell>
          <cell r="G229">
            <v>0</v>
          </cell>
          <cell r="H229" t="str">
            <v>LS</v>
          </cell>
          <cell r="I229">
            <v>0</v>
          </cell>
        </row>
        <row r="230">
          <cell r="A230">
            <v>31</v>
          </cell>
          <cell r="B230" t="str">
            <v>Earth pits</v>
          </cell>
          <cell r="C230" t="str">
            <v>LS</v>
          </cell>
          <cell r="D230">
            <v>0</v>
          </cell>
          <cell r="E230">
            <v>0</v>
          </cell>
          <cell r="F230">
            <v>0.2</v>
          </cell>
          <cell r="G230">
            <v>0.2</v>
          </cell>
          <cell r="H230" t="str">
            <v>LS</v>
          </cell>
          <cell r="I230">
            <v>0.2</v>
          </cell>
        </row>
        <row r="231">
          <cell r="A231">
            <v>32</v>
          </cell>
          <cell r="B231" t="str">
            <v>Four bay constn.shed</v>
          </cell>
          <cell r="C231">
            <v>0</v>
          </cell>
          <cell r="D231">
            <v>0</v>
          </cell>
          <cell r="E231">
            <v>0</v>
          </cell>
          <cell r="F231">
            <v>4.37</v>
          </cell>
          <cell r="G231">
            <v>0</v>
          </cell>
          <cell r="H231">
            <v>4.37</v>
          </cell>
          <cell r="I231">
            <v>0</v>
          </cell>
        </row>
        <row r="232">
          <cell r="A232">
            <v>33</v>
          </cell>
          <cell r="B232" t="str">
            <v>Cable Trenches</v>
          </cell>
          <cell r="C232" t="str">
            <v>LS</v>
          </cell>
          <cell r="D232">
            <v>0</v>
          </cell>
          <cell r="E232">
            <v>0</v>
          </cell>
          <cell r="F232">
            <v>1.5</v>
          </cell>
          <cell r="G232">
            <v>1.5</v>
          </cell>
          <cell r="H232" t="str">
            <v>LS</v>
          </cell>
          <cell r="I232">
            <v>1.5</v>
          </cell>
        </row>
        <row r="233">
          <cell r="A233">
            <v>34</v>
          </cell>
          <cell r="B233" t="str">
            <v>Internal Colony Road</v>
          </cell>
          <cell r="C233" t="str">
            <v>LS</v>
          </cell>
          <cell r="D233">
            <v>0</v>
          </cell>
          <cell r="E233">
            <v>0</v>
          </cell>
          <cell r="F233">
            <v>0</v>
          </cell>
          <cell r="G233">
            <v>0</v>
          </cell>
          <cell r="H233" t="str">
            <v>LS</v>
          </cell>
          <cell r="I233">
            <v>0</v>
          </cell>
        </row>
        <row r="234">
          <cell r="A234">
            <v>35</v>
          </cell>
          <cell r="B234" t="str">
            <v>Yard &amp; area fencing</v>
          </cell>
          <cell r="C234" t="str">
            <v>LS</v>
          </cell>
          <cell r="D234">
            <v>0</v>
          </cell>
          <cell r="E234">
            <v>0</v>
          </cell>
          <cell r="F234">
            <v>0</v>
          </cell>
          <cell r="G234">
            <v>0</v>
          </cell>
          <cell r="H234" t="str">
            <v>LS</v>
          </cell>
          <cell r="I234">
            <v>0</v>
          </cell>
        </row>
        <row r="235">
          <cell r="A235">
            <v>36</v>
          </cell>
          <cell r="B235" t="str">
            <v>Staff quarter</v>
          </cell>
          <cell r="C235" t="str">
            <v>LS</v>
          </cell>
          <cell r="D235">
            <v>0</v>
          </cell>
          <cell r="E235">
            <v>0</v>
          </cell>
          <cell r="F235">
            <v>0</v>
          </cell>
          <cell r="G235">
            <v>0</v>
          </cell>
          <cell r="H235" t="str">
            <v>LS</v>
          </cell>
          <cell r="I235">
            <v>0</v>
          </cell>
        </row>
        <row r="236">
          <cell r="A236">
            <v>37</v>
          </cell>
          <cell r="B236" t="str">
            <v>Rail Track</v>
          </cell>
          <cell r="C236" t="str">
            <v>LS</v>
          </cell>
          <cell r="D236">
            <v>0</v>
          </cell>
          <cell r="E236">
            <v>0</v>
          </cell>
          <cell r="F236">
            <v>1</v>
          </cell>
          <cell r="G236">
            <v>1</v>
          </cell>
          <cell r="H236" t="str">
            <v>LS</v>
          </cell>
          <cell r="I236">
            <v>1</v>
          </cell>
        </row>
        <row r="237">
          <cell r="A237">
            <v>38</v>
          </cell>
          <cell r="B237" t="str">
            <v>Station transformer foundation</v>
          </cell>
          <cell r="C237">
            <v>0</v>
          </cell>
          <cell r="D237">
            <v>0</v>
          </cell>
          <cell r="E237">
            <v>0</v>
          </cell>
          <cell r="F237">
            <v>0.30099999999999999</v>
          </cell>
          <cell r="G237">
            <v>0</v>
          </cell>
          <cell r="H237">
            <v>0.30099999999999999</v>
          </cell>
          <cell r="I237">
            <v>0</v>
          </cell>
        </row>
        <row r="238">
          <cell r="A238">
            <v>39</v>
          </cell>
          <cell r="B238" t="str">
            <v>Flag stone flooring &amp; Misc. civil works</v>
          </cell>
          <cell r="C238" t="str">
            <v>LS</v>
          </cell>
          <cell r="D238">
            <v>0</v>
          </cell>
          <cell r="E238">
            <v>0</v>
          </cell>
          <cell r="F238">
            <v>0.5</v>
          </cell>
          <cell r="G238">
            <v>0.5</v>
          </cell>
          <cell r="H238" t="str">
            <v>LS</v>
          </cell>
          <cell r="I238">
            <v>0.5</v>
          </cell>
        </row>
        <row r="239">
          <cell r="E239">
            <v>0</v>
          </cell>
          <cell r="F239">
            <v>0.5</v>
          </cell>
          <cell r="G239">
            <v>0.5</v>
          </cell>
          <cell r="H239" t="str">
            <v>LS</v>
          </cell>
          <cell r="I239">
            <v>0.5</v>
          </cell>
        </row>
        <row r="240">
          <cell r="A240" t="str">
            <v xml:space="preserve"> </v>
          </cell>
          <cell r="B240" t="str">
            <v>SUB TOTAL (I)</v>
          </cell>
          <cell r="C240">
            <v>0</v>
          </cell>
          <cell r="D240">
            <v>0</v>
          </cell>
          <cell r="E240">
            <v>0</v>
          </cell>
          <cell r="F240">
            <v>0</v>
          </cell>
          <cell r="G240">
            <v>7.0570000000000004</v>
          </cell>
          <cell r="H240">
            <v>0</v>
          </cell>
          <cell r="I240">
            <v>7.0570000000000004</v>
          </cell>
        </row>
        <row r="241">
          <cell r="I241">
            <v>7.0570000000000004</v>
          </cell>
        </row>
        <row r="242">
          <cell r="A242" t="str">
            <v>J</v>
          </cell>
          <cell r="B242" t="str">
            <v>ERECTION,TESTING &amp; COMMISSIONING ETC.</v>
          </cell>
        </row>
        <row r="243">
          <cell r="A243" t="str">
            <v>J</v>
          </cell>
          <cell r="B243" t="str">
            <v>ERECTION,TESTING &amp; COMMISSIONING ETC.</v>
          </cell>
        </row>
        <row r="244">
          <cell r="A244">
            <v>1</v>
          </cell>
          <cell r="B244" t="str">
            <v>160MVA Transformer</v>
          </cell>
          <cell r="C244">
            <v>0</v>
          </cell>
          <cell r="D244">
            <v>0</v>
          </cell>
          <cell r="E244">
            <v>0</v>
          </cell>
          <cell r="F244">
            <v>1.24</v>
          </cell>
          <cell r="G244">
            <v>0</v>
          </cell>
          <cell r="H244">
            <v>1.24</v>
          </cell>
          <cell r="I244">
            <v>0</v>
          </cell>
        </row>
        <row r="245">
          <cell r="A245">
            <v>2</v>
          </cell>
          <cell r="B245" t="str">
            <v>40MVA transformer</v>
          </cell>
          <cell r="C245">
            <v>1</v>
          </cell>
          <cell r="D245">
            <v>0</v>
          </cell>
          <cell r="E245">
            <v>0</v>
          </cell>
          <cell r="F245">
            <v>0.97</v>
          </cell>
          <cell r="G245">
            <v>0.97</v>
          </cell>
          <cell r="H245">
            <v>0.97</v>
          </cell>
          <cell r="I245">
            <v>0.97</v>
          </cell>
        </row>
        <row r="246">
          <cell r="A246">
            <v>3</v>
          </cell>
          <cell r="B246" t="str">
            <v>220KV CB</v>
          </cell>
          <cell r="C246">
            <v>0</v>
          </cell>
          <cell r="D246">
            <v>0</v>
          </cell>
          <cell r="E246">
            <v>0</v>
          </cell>
          <cell r="F246">
            <v>0.2</v>
          </cell>
          <cell r="G246">
            <v>0</v>
          </cell>
          <cell r="H246">
            <v>0.2</v>
          </cell>
          <cell r="I246">
            <v>0</v>
          </cell>
        </row>
        <row r="247">
          <cell r="A247">
            <v>4</v>
          </cell>
          <cell r="B247" t="str">
            <v>220KV CT</v>
          </cell>
          <cell r="C247">
            <v>0</v>
          </cell>
          <cell r="D247">
            <v>0</v>
          </cell>
          <cell r="E247">
            <v>0</v>
          </cell>
          <cell r="F247">
            <v>4.1000000000000002E-2</v>
          </cell>
          <cell r="G247">
            <v>0</v>
          </cell>
          <cell r="H247">
            <v>4.1000000000000002E-2</v>
          </cell>
          <cell r="I247">
            <v>0</v>
          </cell>
        </row>
        <row r="248">
          <cell r="A248">
            <v>5</v>
          </cell>
          <cell r="B248" t="str">
            <v>220KV Isolator</v>
          </cell>
          <cell r="C248">
            <v>0</v>
          </cell>
          <cell r="D248">
            <v>0</v>
          </cell>
          <cell r="E248">
            <v>0</v>
          </cell>
          <cell r="F248">
            <v>0.09</v>
          </cell>
          <cell r="G248">
            <v>0</v>
          </cell>
          <cell r="H248">
            <v>0.09</v>
          </cell>
          <cell r="I248">
            <v>0</v>
          </cell>
        </row>
        <row r="249">
          <cell r="A249">
            <v>6</v>
          </cell>
          <cell r="B249" t="str">
            <v>220KV LA</v>
          </cell>
          <cell r="C249">
            <v>0</v>
          </cell>
          <cell r="D249">
            <v>0</v>
          </cell>
          <cell r="E249">
            <v>0</v>
          </cell>
          <cell r="F249">
            <v>2.5000000000000001E-2</v>
          </cell>
          <cell r="G249">
            <v>0</v>
          </cell>
          <cell r="H249">
            <v>2.5000000000000001E-2</v>
          </cell>
          <cell r="I249">
            <v>0</v>
          </cell>
        </row>
        <row r="250">
          <cell r="A250">
            <v>7</v>
          </cell>
          <cell r="B250" t="str">
            <v>220KV PT/CVT</v>
          </cell>
          <cell r="C250">
            <v>0</v>
          </cell>
          <cell r="D250">
            <v>0</v>
          </cell>
          <cell r="E250">
            <v>0</v>
          </cell>
          <cell r="F250">
            <v>0.04</v>
          </cell>
          <cell r="G250">
            <v>0</v>
          </cell>
          <cell r="H250">
            <v>0.04</v>
          </cell>
          <cell r="I250">
            <v>0</v>
          </cell>
        </row>
        <row r="251">
          <cell r="A251">
            <v>8</v>
          </cell>
          <cell r="B251" t="str">
            <v>220KV C&amp;R Panel</v>
          </cell>
          <cell r="C251">
            <v>0</v>
          </cell>
          <cell r="D251">
            <v>0</v>
          </cell>
          <cell r="E251">
            <v>0</v>
          </cell>
          <cell r="F251">
            <v>0.18</v>
          </cell>
          <cell r="G251">
            <v>0</v>
          </cell>
          <cell r="H251">
            <v>0.18</v>
          </cell>
          <cell r="I251">
            <v>0</v>
          </cell>
        </row>
        <row r="252">
          <cell r="A252">
            <v>9</v>
          </cell>
          <cell r="B252" t="str">
            <v>220/132/33KV Gantries,Busbar equip.structure erection(in MT)</v>
          </cell>
          <cell r="C252">
            <v>22.567999999999998</v>
          </cell>
          <cell r="D252">
            <v>0</v>
          </cell>
          <cell r="E252">
            <v>0</v>
          </cell>
          <cell r="F252">
            <v>2.5000000000000001E-2</v>
          </cell>
          <cell r="G252">
            <v>0.56419999999999992</v>
          </cell>
          <cell r="H252">
            <v>2.5000000000000001E-2</v>
          </cell>
          <cell r="I252">
            <v>0.56419999999999992</v>
          </cell>
        </row>
        <row r="253">
          <cell r="A253">
            <v>10</v>
          </cell>
          <cell r="B253" t="str">
            <v>PLCC equipments</v>
          </cell>
          <cell r="C253" t="str">
            <v>LS</v>
          </cell>
          <cell r="D253">
            <v>0</v>
          </cell>
          <cell r="E253">
            <v>0</v>
          </cell>
          <cell r="F253">
            <v>0</v>
          </cell>
          <cell r="G253">
            <v>0</v>
          </cell>
          <cell r="H253" t="str">
            <v>LS</v>
          </cell>
          <cell r="I253">
            <v>0</v>
          </cell>
        </row>
        <row r="254">
          <cell r="A254">
            <v>11</v>
          </cell>
          <cell r="B254" t="str">
            <v>220KV PI/Solid Core Insulators</v>
          </cell>
          <cell r="C254">
            <v>0</v>
          </cell>
          <cell r="D254">
            <v>0</v>
          </cell>
          <cell r="E254">
            <v>0</v>
          </cell>
          <cell r="F254">
            <v>7.0000000000000001E-3</v>
          </cell>
          <cell r="G254">
            <v>0</v>
          </cell>
          <cell r="H254">
            <v>7.0000000000000001E-3</v>
          </cell>
          <cell r="I254">
            <v>0</v>
          </cell>
        </row>
        <row r="255">
          <cell r="A255">
            <v>12</v>
          </cell>
          <cell r="B255" t="str">
            <v>220KV wave trap</v>
          </cell>
          <cell r="C255">
            <v>0</v>
          </cell>
          <cell r="D255">
            <v>0</v>
          </cell>
          <cell r="E255">
            <v>0</v>
          </cell>
          <cell r="F255">
            <v>0.04</v>
          </cell>
          <cell r="G255">
            <v>0</v>
          </cell>
          <cell r="H255">
            <v>0.04</v>
          </cell>
          <cell r="I255">
            <v>0</v>
          </cell>
        </row>
        <row r="256">
          <cell r="A256">
            <v>13</v>
          </cell>
          <cell r="B256" t="str">
            <v>132KV CC</v>
          </cell>
          <cell r="C256">
            <v>0</v>
          </cell>
          <cell r="D256">
            <v>0</v>
          </cell>
          <cell r="E256">
            <v>0</v>
          </cell>
          <cell r="F256">
            <v>3.4000000000000002E-2</v>
          </cell>
          <cell r="G256">
            <v>0</v>
          </cell>
          <cell r="H256">
            <v>3.4000000000000002E-2</v>
          </cell>
          <cell r="I256">
            <v>0</v>
          </cell>
        </row>
        <row r="257">
          <cell r="A257">
            <v>14</v>
          </cell>
          <cell r="B257" t="str">
            <v>132KV CB</v>
          </cell>
          <cell r="C257">
            <v>1</v>
          </cell>
          <cell r="D257">
            <v>0</v>
          </cell>
          <cell r="E257">
            <v>0</v>
          </cell>
          <cell r="F257">
            <v>0.16</v>
          </cell>
          <cell r="G257">
            <v>0.16</v>
          </cell>
          <cell r="H257">
            <v>0.16</v>
          </cell>
          <cell r="I257">
            <v>0.16</v>
          </cell>
        </row>
        <row r="258">
          <cell r="A258">
            <v>15</v>
          </cell>
          <cell r="B258" t="str">
            <v>132KV CT</v>
          </cell>
          <cell r="C258">
            <v>3</v>
          </cell>
          <cell r="D258">
            <v>0</v>
          </cell>
          <cell r="E258">
            <v>0</v>
          </cell>
          <cell r="F258">
            <v>3.9E-2</v>
          </cell>
          <cell r="G258">
            <v>0.11699999999999999</v>
          </cell>
          <cell r="H258">
            <v>3.9E-2</v>
          </cell>
          <cell r="I258">
            <v>0.11699999999999999</v>
          </cell>
        </row>
        <row r="259">
          <cell r="A259">
            <v>16</v>
          </cell>
          <cell r="B259" t="str">
            <v>132KV Isolators</v>
          </cell>
          <cell r="C259">
            <v>3</v>
          </cell>
          <cell r="D259">
            <v>0</v>
          </cell>
          <cell r="E259">
            <v>0</v>
          </cell>
          <cell r="F259">
            <v>7.0000000000000007E-2</v>
          </cell>
          <cell r="G259">
            <v>0.21000000000000002</v>
          </cell>
          <cell r="H259">
            <v>7.0000000000000007E-2</v>
          </cell>
          <cell r="I259">
            <v>0.21000000000000002</v>
          </cell>
        </row>
        <row r="260">
          <cell r="A260">
            <v>17</v>
          </cell>
          <cell r="B260" t="str">
            <v>132KV LA</v>
          </cell>
          <cell r="C260">
            <v>3</v>
          </cell>
          <cell r="D260">
            <v>0</v>
          </cell>
          <cell r="E260">
            <v>0</v>
          </cell>
          <cell r="F260">
            <v>1.7000000000000001E-2</v>
          </cell>
          <cell r="G260">
            <v>5.1000000000000004E-2</v>
          </cell>
          <cell r="H260">
            <v>1.7000000000000001E-2</v>
          </cell>
          <cell r="I260">
            <v>5.1000000000000004E-2</v>
          </cell>
        </row>
        <row r="261">
          <cell r="A261">
            <v>18</v>
          </cell>
          <cell r="B261" t="str">
            <v>132KV C&amp;R Panel</v>
          </cell>
          <cell r="C261">
            <v>1</v>
          </cell>
          <cell r="D261">
            <v>0</v>
          </cell>
          <cell r="E261">
            <v>0</v>
          </cell>
          <cell r="F261">
            <v>0.14000000000000001</v>
          </cell>
          <cell r="G261">
            <v>0.14000000000000001</v>
          </cell>
          <cell r="H261">
            <v>0.14000000000000001</v>
          </cell>
          <cell r="I261">
            <v>0.14000000000000001</v>
          </cell>
        </row>
        <row r="262">
          <cell r="A262">
            <v>19</v>
          </cell>
          <cell r="B262" t="str">
            <v>132KV PI/Solid Core Insulator</v>
          </cell>
          <cell r="C262">
            <v>6</v>
          </cell>
          <cell r="D262">
            <v>0</v>
          </cell>
          <cell r="E262">
            <v>0</v>
          </cell>
          <cell r="F262">
            <v>5.0000000000000001E-3</v>
          </cell>
          <cell r="G262">
            <v>0.03</v>
          </cell>
          <cell r="H262">
            <v>5.0000000000000001E-3</v>
          </cell>
          <cell r="I262">
            <v>0.03</v>
          </cell>
        </row>
        <row r="263">
          <cell r="A263">
            <v>20</v>
          </cell>
          <cell r="B263" t="str">
            <v>132KV PT</v>
          </cell>
          <cell r="C263">
            <v>0</v>
          </cell>
          <cell r="D263">
            <v>0</v>
          </cell>
          <cell r="E263">
            <v>0</v>
          </cell>
          <cell r="F263">
            <v>3.4000000000000002E-2</v>
          </cell>
          <cell r="G263">
            <v>0</v>
          </cell>
          <cell r="H263">
            <v>3.4000000000000002E-2</v>
          </cell>
          <cell r="I263">
            <v>0</v>
          </cell>
        </row>
        <row r="264">
          <cell r="A264">
            <v>21</v>
          </cell>
          <cell r="B264" t="str">
            <v>33KV CB</v>
          </cell>
          <cell r="C264">
            <v>1</v>
          </cell>
          <cell r="D264">
            <v>0</v>
          </cell>
          <cell r="E264">
            <v>0</v>
          </cell>
          <cell r="F264">
            <v>8.2000000000000003E-2</v>
          </cell>
          <cell r="G264">
            <v>8.2000000000000003E-2</v>
          </cell>
          <cell r="H264">
            <v>8.2000000000000003E-2</v>
          </cell>
          <cell r="I264">
            <v>8.2000000000000003E-2</v>
          </cell>
        </row>
        <row r="265">
          <cell r="A265">
            <v>22</v>
          </cell>
          <cell r="B265" t="str">
            <v>33KV CT</v>
          </cell>
          <cell r="C265">
            <v>3</v>
          </cell>
          <cell r="D265">
            <v>0</v>
          </cell>
          <cell r="E265">
            <v>0</v>
          </cell>
          <cell r="F265">
            <v>0.03</v>
          </cell>
          <cell r="G265">
            <v>0.09</v>
          </cell>
          <cell r="H265">
            <v>0.03</v>
          </cell>
          <cell r="I265">
            <v>0.09</v>
          </cell>
        </row>
        <row r="266">
          <cell r="A266">
            <v>23</v>
          </cell>
          <cell r="B266" t="str">
            <v>33KV PT</v>
          </cell>
          <cell r="C266">
            <v>0</v>
          </cell>
          <cell r="D266">
            <v>0</v>
          </cell>
          <cell r="E266">
            <v>0</v>
          </cell>
          <cell r="F266">
            <v>0.03</v>
          </cell>
          <cell r="G266">
            <v>0</v>
          </cell>
          <cell r="H266">
            <v>0.03</v>
          </cell>
          <cell r="I266">
            <v>0</v>
          </cell>
        </row>
        <row r="267">
          <cell r="A267">
            <v>24</v>
          </cell>
          <cell r="B267" t="str">
            <v>33KV Isolator</v>
          </cell>
          <cell r="C267">
            <v>2</v>
          </cell>
          <cell r="D267">
            <v>0</v>
          </cell>
          <cell r="E267">
            <v>0</v>
          </cell>
          <cell r="F267">
            <v>4.7E-2</v>
          </cell>
          <cell r="G267">
            <v>9.4E-2</v>
          </cell>
          <cell r="H267">
            <v>4.7E-2</v>
          </cell>
          <cell r="I267">
            <v>9.4E-2</v>
          </cell>
        </row>
        <row r="268">
          <cell r="A268">
            <v>25</v>
          </cell>
          <cell r="B268" t="str">
            <v>33KV LA</v>
          </cell>
          <cell r="C268">
            <v>3</v>
          </cell>
          <cell r="D268">
            <v>0</v>
          </cell>
          <cell r="E268">
            <v>0</v>
          </cell>
          <cell r="F268">
            <v>1.0999999999999999E-2</v>
          </cell>
          <cell r="G268">
            <v>3.3000000000000002E-2</v>
          </cell>
          <cell r="H268">
            <v>1.0999999999999999E-2</v>
          </cell>
          <cell r="I268">
            <v>3.3000000000000002E-2</v>
          </cell>
        </row>
        <row r="269">
          <cell r="A269">
            <v>26</v>
          </cell>
          <cell r="B269" t="str">
            <v>33KV C&amp;R Panel</v>
          </cell>
          <cell r="C269">
            <v>1</v>
          </cell>
          <cell r="D269">
            <v>0</v>
          </cell>
          <cell r="E269">
            <v>0</v>
          </cell>
          <cell r="F269">
            <v>0.13</v>
          </cell>
          <cell r="G269">
            <v>0.13</v>
          </cell>
          <cell r="H269">
            <v>0.13</v>
          </cell>
          <cell r="I269">
            <v>0.13</v>
          </cell>
        </row>
        <row r="270">
          <cell r="A270">
            <v>27</v>
          </cell>
          <cell r="B270" t="str">
            <v>33KV PI/Solid Core Insulators</v>
          </cell>
          <cell r="C270">
            <v>0</v>
          </cell>
          <cell r="D270">
            <v>0</v>
          </cell>
          <cell r="E270">
            <v>0</v>
          </cell>
          <cell r="F270">
            <v>3.0000000000000001E-3</v>
          </cell>
          <cell r="G270">
            <v>0</v>
          </cell>
          <cell r="H270">
            <v>3.0000000000000001E-3</v>
          </cell>
          <cell r="I270">
            <v>0</v>
          </cell>
        </row>
        <row r="271">
          <cell r="A271">
            <v>28</v>
          </cell>
          <cell r="B271" t="str">
            <v>Station Transformer,</v>
          </cell>
          <cell r="C271">
            <v>0</v>
          </cell>
          <cell r="D271">
            <v>0</v>
          </cell>
          <cell r="E271">
            <v>0</v>
          </cell>
          <cell r="F271">
            <v>7.0000000000000007E-2</v>
          </cell>
          <cell r="G271">
            <v>0</v>
          </cell>
          <cell r="H271">
            <v>7.0000000000000007E-2</v>
          </cell>
          <cell r="I271">
            <v>0</v>
          </cell>
        </row>
        <row r="272">
          <cell r="A272">
            <v>29</v>
          </cell>
          <cell r="B272" t="str">
            <v>Cable laying &amp; associated works</v>
          </cell>
          <cell r="C272" t="str">
            <v>LS</v>
          </cell>
          <cell r="D272">
            <v>0</v>
          </cell>
          <cell r="E272">
            <v>0</v>
          </cell>
          <cell r="F272">
            <v>0.2</v>
          </cell>
          <cell r="G272">
            <v>0.2</v>
          </cell>
          <cell r="H272" t="str">
            <v>LS</v>
          </cell>
          <cell r="I272">
            <v>0.2</v>
          </cell>
        </row>
        <row r="273">
          <cell r="A273">
            <v>30</v>
          </cell>
          <cell r="B273" t="str">
            <v>Earthing works</v>
          </cell>
          <cell r="C273" t="str">
            <v>LS</v>
          </cell>
          <cell r="D273">
            <v>0</v>
          </cell>
          <cell r="E273">
            <v>0</v>
          </cell>
          <cell r="F273">
            <v>0.2</v>
          </cell>
          <cell r="G273">
            <v>0.2</v>
          </cell>
          <cell r="H273" t="str">
            <v>LS</v>
          </cell>
          <cell r="I273">
            <v>0.2</v>
          </cell>
        </row>
        <row r="274">
          <cell r="A274">
            <v>31</v>
          </cell>
          <cell r="B274" t="str">
            <v>AC/DC Board</v>
          </cell>
          <cell r="C274">
            <v>0</v>
          </cell>
          <cell r="D274">
            <v>0</v>
          </cell>
          <cell r="E274">
            <v>0</v>
          </cell>
          <cell r="F274">
            <v>0.13100000000000001</v>
          </cell>
          <cell r="G274">
            <v>0</v>
          </cell>
          <cell r="H274">
            <v>0.13100000000000001</v>
          </cell>
          <cell r="I274">
            <v>0</v>
          </cell>
        </row>
        <row r="275">
          <cell r="A275">
            <v>32</v>
          </cell>
          <cell r="B275" t="str">
            <v>Fitting of lighting fixtures</v>
          </cell>
          <cell r="C275" t="str">
            <v>LS</v>
          </cell>
          <cell r="D275">
            <v>0</v>
          </cell>
          <cell r="E275">
            <v>0</v>
          </cell>
          <cell r="F275">
            <v>0.1</v>
          </cell>
          <cell r="G275">
            <v>0.1</v>
          </cell>
          <cell r="H275" t="str">
            <v>LS</v>
          </cell>
          <cell r="I275">
            <v>0.1</v>
          </cell>
        </row>
        <row r="276">
          <cell r="A276">
            <v>33</v>
          </cell>
          <cell r="B276" t="str">
            <v>110V 300Ah battery</v>
          </cell>
          <cell r="C276">
            <v>0</v>
          </cell>
          <cell r="D276">
            <v>0</v>
          </cell>
          <cell r="E276">
            <v>0</v>
          </cell>
          <cell r="F276">
            <v>0.14000000000000001</v>
          </cell>
          <cell r="G276">
            <v>0</v>
          </cell>
          <cell r="H276">
            <v>0.14000000000000001</v>
          </cell>
          <cell r="I276">
            <v>0</v>
          </cell>
        </row>
        <row r="277">
          <cell r="A277">
            <v>34</v>
          </cell>
          <cell r="B277" t="str">
            <v>110V 300Ah battery charger</v>
          </cell>
          <cell r="C277">
            <v>0</v>
          </cell>
          <cell r="D277">
            <v>0</v>
          </cell>
          <cell r="E277">
            <v>0</v>
          </cell>
          <cell r="F277">
            <v>9.5000000000000001E-2</v>
          </cell>
          <cell r="G277">
            <v>0</v>
          </cell>
          <cell r="H277">
            <v>9.5000000000000001E-2</v>
          </cell>
          <cell r="I277">
            <v>0</v>
          </cell>
        </row>
        <row r="278">
          <cell r="A278">
            <v>35</v>
          </cell>
          <cell r="B278" t="str">
            <v>48V 200Ah battery</v>
          </cell>
          <cell r="C278">
            <v>0</v>
          </cell>
          <cell r="D278">
            <v>0</v>
          </cell>
          <cell r="E278">
            <v>0</v>
          </cell>
          <cell r="F278">
            <v>0.1</v>
          </cell>
          <cell r="G278">
            <v>0</v>
          </cell>
          <cell r="H278">
            <v>0.1</v>
          </cell>
          <cell r="I278">
            <v>0</v>
          </cell>
        </row>
        <row r="279">
          <cell r="A279">
            <v>36</v>
          </cell>
          <cell r="B279" t="str">
            <v>48V 200Ah battery charger</v>
          </cell>
          <cell r="C279">
            <v>0</v>
          </cell>
          <cell r="D279">
            <v>0</v>
          </cell>
          <cell r="E279">
            <v>0</v>
          </cell>
          <cell r="F279">
            <v>8.5000000000000006E-2</v>
          </cell>
          <cell r="G279">
            <v>0</v>
          </cell>
          <cell r="H279">
            <v>8.5000000000000006E-2</v>
          </cell>
          <cell r="I279">
            <v>0</v>
          </cell>
        </row>
        <row r="280">
          <cell r="A280">
            <v>37</v>
          </cell>
          <cell r="B280" t="str">
            <v xml:space="preserve">Stringing &amp; Jumpering </v>
          </cell>
          <cell r="C280" t="str">
            <v>LS</v>
          </cell>
          <cell r="D280">
            <v>0</v>
          </cell>
          <cell r="E280">
            <v>0</v>
          </cell>
          <cell r="F280">
            <v>0.5</v>
          </cell>
          <cell r="G280">
            <v>0.5</v>
          </cell>
          <cell r="H280" t="str">
            <v>LS</v>
          </cell>
          <cell r="I280">
            <v>0.5</v>
          </cell>
        </row>
        <row r="281">
          <cell r="A281">
            <v>38</v>
          </cell>
          <cell r="B281" t="str">
            <v>Testing &amp; Commissioning &amp; misc.expenditure</v>
          </cell>
          <cell r="C281" t="str">
            <v>LS</v>
          </cell>
          <cell r="D281">
            <v>0</v>
          </cell>
          <cell r="E281">
            <v>0</v>
          </cell>
          <cell r="F281">
            <v>0.1</v>
          </cell>
          <cell r="G281">
            <v>0.1</v>
          </cell>
          <cell r="H281" t="str">
            <v>LS</v>
          </cell>
          <cell r="I281">
            <v>0.1</v>
          </cell>
        </row>
        <row r="283">
          <cell r="E283">
            <v>0</v>
          </cell>
          <cell r="F283">
            <v>0.1</v>
          </cell>
          <cell r="G283">
            <v>0.1</v>
          </cell>
          <cell r="H283" t="str">
            <v>LS</v>
          </cell>
          <cell r="I283">
            <v>0.1</v>
          </cell>
        </row>
        <row r="284">
          <cell r="B284" t="str">
            <v>SUB TOTAL (J)</v>
          </cell>
          <cell r="C284">
            <v>0</v>
          </cell>
          <cell r="D284">
            <v>0</v>
          </cell>
          <cell r="E284">
            <v>0</v>
          </cell>
          <cell r="F284">
            <v>0</v>
          </cell>
          <cell r="G284">
            <v>3.7711999999999999</v>
          </cell>
          <cell r="H284">
            <v>0</v>
          </cell>
          <cell r="I284">
            <v>3.7711999999999999</v>
          </cell>
        </row>
      </sheetData>
      <sheetData sheetId="13"/>
      <sheetData sheetId="14">
        <row r="38">
          <cell r="A38" t="str">
            <v xml:space="preserve">ESTIMATE FOR INSTALLATION OF ADDITIONAL 1X40MVA 132/33KV TRANSFORMER AT EXISTING EHV SUBSTATION </v>
          </cell>
        </row>
      </sheetData>
      <sheetData sheetId="15">
        <row r="38">
          <cell r="A38" t="str">
            <v xml:space="preserve">ESTIMATE FOR INSTALLATION OF ADDITIONAL 1X40MVA 132/33KV TRANSFORMER AT EXISTING EHV SUBSTATION </v>
          </cell>
        </row>
      </sheetData>
      <sheetData sheetId="16">
        <row r="38">
          <cell r="A38" t="str">
            <v xml:space="preserve">ESTIMATE FOR INSTALLATION OF ADDITIONAL 1X40MVA 132/33KV TRANSFORMER AT EXISTING EHV SUBSTATION </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38">
          <cell r="A38">
            <v>0</v>
          </cell>
        </row>
      </sheetData>
      <sheetData sheetId="39">
        <row r="38">
          <cell r="A38">
            <v>0</v>
          </cell>
        </row>
      </sheetData>
      <sheetData sheetId="40">
        <row r="38">
          <cell r="A38" t="str">
            <v xml:space="preserve">ESTIMATE FOR INSTALLATION OF ADDITIONAL 1X40MVA 132/33KV TRANSFORMER AT EXISTING EHV SUBSTATION </v>
          </cell>
        </row>
      </sheetData>
      <sheetData sheetId="41">
        <row r="38">
          <cell r="A38" t="str">
            <v xml:space="preserve">ESTIMATE FOR INSTALLATION OF ADDITIONAL 1X40MVA 132/33KV TRANSFORMER AT EXISTING EHV SUBSTATION </v>
          </cell>
        </row>
      </sheetData>
      <sheetData sheetId="42">
        <row r="38">
          <cell r="A38" t="str">
            <v xml:space="preserve">ESTIMATE FOR INSTALLATION OF ADDITIONAL 1X40MVA 132/33KV TRANSFORMER AT EXISTING EHV SUBSTATION </v>
          </cell>
        </row>
      </sheetData>
      <sheetData sheetId="43">
        <row r="38">
          <cell r="A38" t="str">
            <v xml:space="preserve">ESTIMATE FOR INSTALLATION OF ADDITIONAL 1X40MVA 132/33KV TRANSFORMER AT EXISTING EHV SUBSTATION </v>
          </cell>
        </row>
      </sheetData>
      <sheetData sheetId="44">
        <row r="38">
          <cell r="A38" t="str">
            <v xml:space="preserve">ESTIMATE FOR INSTALLATION OF ADDITIONAL 1X40MVA 132/33KV TRANSFORMER AT EXISTING EHV SUBSTATION </v>
          </cell>
        </row>
      </sheetData>
      <sheetData sheetId="45">
        <row r="38">
          <cell r="A38">
            <v>0</v>
          </cell>
        </row>
      </sheetData>
      <sheetData sheetId="46">
        <row r="38">
          <cell r="A38">
            <v>0</v>
          </cell>
        </row>
      </sheetData>
      <sheetData sheetId="47">
        <row r="38">
          <cell r="A38" t="str">
            <v xml:space="preserve">ESTIMATE FOR INSTALLATION OF ADDITIONAL 1X40MVA 132/33KV TRANSFORMER AT EXISTING EHV SUBSTATION </v>
          </cell>
        </row>
      </sheetData>
      <sheetData sheetId="48">
        <row r="38">
          <cell r="A38" t="str">
            <v xml:space="preserve">ESTIMATE FOR INSTALLATION OF ADDITIONAL 1X40MVA 132/33KV TRANSFORMER AT EXISTING EHV SUBSTATION </v>
          </cell>
        </row>
      </sheetData>
      <sheetData sheetId="49" refreshError="1"/>
      <sheetData sheetId="50" refreshError="1"/>
      <sheetData sheetId="51" refreshError="1"/>
      <sheetData sheetId="52" refreshError="1"/>
      <sheetData sheetId="53" refreshError="1"/>
      <sheetData sheetId="54">
        <row r="38">
          <cell r="A38">
            <v>0</v>
          </cell>
        </row>
      </sheetData>
      <sheetData sheetId="55">
        <row r="38">
          <cell r="A38" t="str">
            <v xml:space="preserve">ESTIMATE FOR INSTALLATION OF ADDITIONAL 1X40MVA 132/33KV TRANSFORMER AT EXISTING EHV SUBSTATION </v>
          </cell>
        </row>
      </sheetData>
      <sheetData sheetId="56">
        <row r="38">
          <cell r="A38">
            <v>0</v>
          </cell>
        </row>
      </sheetData>
      <sheetData sheetId="57">
        <row r="38">
          <cell r="A38" t="str">
            <v xml:space="preserve">ESTIMATE FOR INSTALLATION OF ADDITIONAL 1X40MVA 132/33KV TRANSFORMER AT EXISTING EHV SUBSTATION </v>
          </cell>
        </row>
      </sheetData>
      <sheetData sheetId="58">
        <row r="38">
          <cell r="A38">
            <v>0</v>
          </cell>
        </row>
      </sheetData>
      <sheetData sheetId="59">
        <row r="38">
          <cell r="A38" t="str">
            <v xml:space="preserve">ESTIMATE FOR INSTALLATION OF ADDITIONAL 1X40MVA 132/33KV TRANSFORMER AT EXISTING EHV SUBSTATION </v>
          </cell>
        </row>
      </sheetData>
      <sheetData sheetId="60">
        <row r="38">
          <cell r="A38">
            <v>0</v>
          </cell>
        </row>
      </sheetData>
      <sheetData sheetId="61">
        <row r="38">
          <cell r="A38" t="str">
            <v xml:space="preserve">ESTIMATE FOR INSTALLATION OF ADDITIONAL 1X40MVA 132/33KV TRANSFORMER AT EXISTING EHV SUBSTATION </v>
          </cell>
        </row>
      </sheetData>
      <sheetData sheetId="62">
        <row r="38">
          <cell r="A38">
            <v>0</v>
          </cell>
        </row>
      </sheetData>
      <sheetData sheetId="63">
        <row r="38">
          <cell r="A38" t="str">
            <v xml:space="preserve">ESTIMATE FOR INSTALLATION OF ADDITIONAL 1X40MVA 132/33KV TRANSFORMER AT EXISTING EHV SUBSTATION </v>
          </cell>
        </row>
      </sheetData>
      <sheetData sheetId="64">
        <row r="38">
          <cell r="A38">
            <v>0</v>
          </cell>
        </row>
      </sheetData>
      <sheetData sheetId="65">
        <row r="38">
          <cell r="A38" t="str">
            <v xml:space="preserve">ESTIMATE FOR INSTALLATION OF ADDITIONAL 1X40MVA 132/33KV TRANSFORMER AT EXISTING EHV SUBSTATION </v>
          </cell>
        </row>
      </sheetData>
      <sheetData sheetId="66">
        <row r="38">
          <cell r="A38">
            <v>0</v>
          </cell>
        </row>
      </sheetData>
      <sheetData sheetId="67">
        <row r="38">
          <cell r="A38" t="str">
            <v xml:space="preserve">ESTIMATE FOR INSTALLATION OF ADDITIONAL 1X40MVA 132/33KV TRANSFORMER AT EXISTING EHV SUBSTATION </v>
          </cell>
        </row>
      </sheetData>
      <sheetData sheetId="68">
        <row r="38">
          <cell r="A38">
            <v>0</v>
          </cell>
        </row>
      </sheetData>
      <sheetData sheetId="69">
        <row r="38">
          <cell r="A38" t="str">
            <v xml:space="preserve">ESTIMATE FOR INSTALLATION OF ADDITIONAL 1X40MVA 132/33KV TRANSFORMER AT EXISTING EHV SUBSTATION </v>
          </cell>
        </row>
      </sheetData>
      <sheetData sheetId="70">
        <row r="38">
          <cell r="A38">
            <v>0</v>
          </cell>
        </row>
      </sheetData>
      <sheetData sheetId="71">
        <row r="38">
          <cell r="A38" t="str">
            <v xml:space="preserve">ESTIMATE FOR INSTALLATION OF ADDITIONAL 1X40MVA 132/33KV TRANSFORMER AT EXISTING EHV SUBSTATION </v>
          </cell>
        </row>
      </sheetData>
      <sheetData sheetId="72">
        <row r="38">
          <cell r="A38">
            <v>0</v>
          </cell>
        </row>
      </sheetData>
      <sheetData sheetId="73">
        <row r="38">
          <cell r="A38" t="str">
            <v xml:space="preserve">ESTIMATE FOR INSTALLATION OF ADDITIONAL 1X40MVA 132/33KV TRANSFORMER AT EXISTING EHV SUBSTATION </v>
          </cell>
        </row>
      </sheetData>
      <sheetData sheetId="74">
        <row r="38">
          <cell r="A38">
            <v>0</v>
          </cell>
        </row>
      </sheetData>
      <sheetData sheetId="75">
        <row r="38">
          <cell r="A38" t="str">
            <v xml:space="preserve">ESTIMATE FOR INSTALLATION OF ADDITIONAL 1X40MVA 132/33KV TRANSFORMER AT EXISTING EHV SUBSTATION </v>
          </cell>
        </row>
      </sheetData>
      <sheetData sheetId="76">
        <row r="38">
          <cell r="A38">
            <v>0</v>
          </cell>
        </row>
      </sheetData>
      <sheetData sheetId="77">
        <row r="38">
          <cell r="A38" t="str">
            <v xml:space="preserve">ESTIMATE FOR INSTALLATION OF ADDITIONAL 1X40MVA 132/33KV TRANSFORMER AT EXISTING EHV SUBSTATION </v>
          </cell>
        </row>
      </sheetData>
      <sheetData sheetId="78">
        <row r="38">
          <cell r="A38">
            <v>0</v>
          </cell>
        </row>
      </sheetData>
      <sheetData sheetId="79">
        <row r="38">
          <cell r="A38" t="str">
            <v xml:space="preserve">ESTIMATE FOR INSTALLATION OF ADDITIONAL 1X40MVA 132/33KV TRANSFORMER AT EXISTING EHV SUBSTATION </v>
          </cell>
        </row>
      </sheetData>
      <sheetData sheetId="80">
        <row r="38">
          <cell r="A38">
            <v>0</v>
          </cell>
        </row>
      </sheetData>
      <sheetData sheetId="81">
        <row r="38">
          <cell r="A38" t="str">
            <v xml:space="preserve">ESTIMATE FOR INSTALLATION OF ADDITIONAL 1X40MVA 132/33KV TRANSFORMER AT EXISTING EHV SUBSTATION </v>
          </cell>
        </row>
      </sheetData>
      <sheetData sheetId="82">
        <row r="38">
          <cell r="A38">
            <v>0</v>
          </cell>
        </row>
      </sheetData>
      <sheetData sheetId="83">
        <row r="38">
          <cell r="A38" t="str">
            <v xml:space="preserve">ESTIMATE FOR INSTALLATION OF ADDITIONAL 1X40MVA 132/33KV TRANSFORMER AT EXISTING EHV SUBSTATION </v>
          </cell>
        </row>
      </sheetData>
      <sheetData sheetId="84">
        <row r="38">
          <cell r="A38">
            <v>0</v>
          </cell>
        </row>
      </sheetData>
      <sheetData sheetId="85">
        <row r="38">
          <cell r="A38" t="str">
            <v xml:space="preserve">ESTIMATE FOR INSTALLATION OF ADDITIONAL 1X40MVA 132/33KV TRANSFORMER AT EXISTING EHV SUBSTATION </v>
          </cell>
        </row>
      </sheetData>
      <sheetData sheetId="86">
        <row r="38">
          <cell r="A38">
            <v>0</v>
          </cell>
        </row>
      </sheetData>
      <sheetData sheetId="87">
        <row r="38">
          <cell r="A38" t="str">
            <v xml:space="preserve">ESTIMATE FOR INSTALLATION OF ADDITIONAL 1X40MVA 132/33KV TRANSFORMER AT EXISTING EHV SUBSTATION </v>
          </cell>
        </row>
      </sheetData>
      <sheetData sheetId="88">
        <row r="38">
          <cell r="A38">
            <v>0</v>
          </cell>
        </row>
      </sheetData>
      <sheetData sheetId="89">
        <row r="38">
          <cell r="A38" t="str">
            <v xml:space="preserve">ESTIMATE FOR INSTALLATION OF ADDITIONAL 1X40MVA 132/33KV TRANSFORMER AT EXISTING EHV SUBSTATION </v>
          </cell>
        </row>
      </sheetData>
      <sheetData sheetId="90">
        <row r="38">
          <cell r="A38">
            <v>0</v>
          </cell>
        </row>
      </sheetData>
      <sheetData sheetId="91">
        <row r="38">
          <cell r="A38" t="str">
            <v xml:space="preserve">ESTIMATE FOR INSTALLATION OF ADDITIONAL 1X40MVA 132/33KV TRANSFORMER AT EXISTING EHV SUBSTATION </v>
          </cell>
        </row>
      </sheetData>
      <sheetData sheetId="92">
        <row r="38">
          <cell r="A38">
            <v>0</v>
          </cell>
        </row>
      </sheetData>
      <sheetData sheetId="93">
        <row r="38">
          <cell r="A38" t="str">
            <v xml:space="preserve">ESTIMATE FOR INSTALLATION OF ADDITIONAL 1X40MVA 132/33KV TRANSFORMER AT EXISTING EHV SUBSTATION </v>
          </cell>
        </row>
      </sheetData>
      <sheetData sheetId="94">
        <row r="38">
          <cell r="A38">
            <v>0</v>
          </cell>
        </row>
      </sheetData>
      <sheetData sheetId="95">
        <row r="38">
          <cell r="A38" t="str">
            <v xml:space="preserve">ESTIMATE FOR INSTALLATION OF ADDITIONAL 1X40MVA 132/33KV TRANSFORMER AT EXISTING EHV SUBSTATION </v>
          </cell>
        </row>
      </sheetData>
      <sheetData sheetId="96"/>
      <sheetData sheetId="97">
        <row r="38">
          <cell r="A38" t="str">
            <v xml:space="preserve">ESTIMATE FOR INSTALLATION OF ADDITIONAL 1X40MVA 132/33KV TRANSFORMER AT EXISTING EHV SUBSTATION </v>
          </cell>
        </row>
      </sheetData>
      <sheetData sheetId="98"/>
      <sheetData sheetId="99">
        <row r="38">
          <cell r="A38" t="str">
            <v xml:space="preserve">ESTIMATE FOR INSTALLATION OF ADDITIONAL 1X40MVA 132/33KV TRANSFORMER AT EXISTING EHV SUBSTATION </v>
          </cell>
        </row>
      </sheetData>
      <sheetData sheetId="100"/>
      <sheetData sheetId="101">
        <row r="38">
          <cell r="A38" t="str">
            <v xml:space="preserve">ESTIMATE FOR INSTALLATION OF ADDITIONAL 1X40MVA 132/33KV TRANSFORMER AT EXISTING EHV SUBSTATION </v>
          </cell>
        </row>
      </sheetData>
      <sheetData sheetId="102"/>
      <sheetData sheetId="103">
        <row r="38">
          <cell r="A38" t="str">
            <v xml:space="preserve">ESTIMATE FOR INSTALLATION OF ADDITIONAL 1X40MVA 132/33KV TRANSFORMER AT EXISTING EHV SUBSTATION </v>
          </cell>
        </row>
      </sheetData>
      <sheetData sheetId="104"/>
      <sheetData sheetId="105">
        <row r="38">
          <cell r="A38" t="str">
            <v xml:space="preserve">ESTIMATE FOR INSTALLATION OF ADDITIONAL 1X40MVA 132/33KV TRANSFORMER AT EXISTING EHV SUBSTATION </v>
          </cell>
        </row>
      </sheetData>
      <sheetData sheetId="106"/>
      <sheetData sheetId="107">
        <row r="38">
          <cell r="A38" t="str">
            <v xml:space="preserve">ESTIMATE FOR INSTALLATION OF ADDITIONAL 1X40MVA 132/33KV TRANSFORMER AT EXISTING EHV SUBSTATION </v>
          </cell>
        </row>
      </sheetData>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_Print"/>
      <sheetName val="EA_II"/>
      <sheetName val="EA_III_stnwise"/>
      <sheetName val="Tr Loss WR,MP,Tot "/>
      <sheetName val="THERMAL"/>
      <sheetName val="CSD0506"/>
      <sheetName val="Monthwise_MPLOSS"/>
      <sheetName val="HYDEL"/>
      <sheetName val="STN WISE EMR"/>
      <sheetName val="MPPGCL-injection"/>
      <sheetName val="Monthwise Inj_Losses"/>
      <sheetName val="Sheet1"/>
      <sheetName val="EA_IV"/>
      <sheetName val="EA_III"/>
      <sheetName val="EA_Summary"/>
      <sheetName val="EA_I"/>
      <sheetName val="Sheet6"/>
      <sheetName val="Sheet3"/>
      <sheetName val="Tr Loss WR,MP,Tot"/>
      <sheetName val="CHECK SHEET NEW"/>
      <sheetName val="BUS LOSSES"/>
      <sheetName val="Amount"/>
      <sheetName val="PRF"/>
      <sheetName val="Tr_Loss_WR,MP,Tot_"/>
      <sheetName val="STN_WISE_EMR"/>
      <sheetName val="Monthwise_Inj_Losses"/>
      <sheetName val="Tr_Loss_WR,MP,Tot"/>
      <sheetName val="CHECK_SHEET_NEW"/>
      <sheetName val="BUS_LOSSES"/>
      <sheetName val="EDWise"/>
      <sheetName val="Tr_Loss_WR,MP,Tot_1"/>
      <sheetName val="STN_WISE_EMR1"/>
      <sheetName val="Monthwise_Inj_Losses1"/>
      <sheetName val="Tr_Loss_WR,MP,Tot1"/>
      <sheetName val="CHECK_SHEET_NEW1"/>
      <sheetName val="BUS_LOSSES1"/>
      <sheetName val="Tr_Loss_WR,MP,Tot_2"/>
      <sheetName val="STN_WISE_EMR2"/>
      <sheetName val="Monthwise_Inj_Losses2"/>
      <sheetName val="Tr_Loss_WR,MP,Tot2"/>
      <sheetName val="CHECK_SHEET_NEW2"/>
      <sheetName val="BUS_LOSSES2"/>
      <sheetName val="Do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ex-C  (2)"/>
      <sheetName val="Sheet2 (2)"/>
      <sheetName val="33 KV LOSS (4)"/>
      <sheetName val="format A_CIRCLE"/>
      <sheetName val="format A_DIVISIONS"/>
      <sheetName val="format A_DHQ"/>
      <sheetName val="Sheet5"/>
      <sheetName val="Sheet2"/>
      <sheetName val="Format-A (B)"/>
      <sheetName val="Format-A (S)"/>
      <sheetName val="Format-A"/>
      <sheetName val="Format-A (HQ)"/>
      <sheetName val="Annex-A"/>
      <sheetName val="Annex-B"/>
      <sheetName val="Annex-C "/>
      <sheetName val="Annex-D"/>
      <sheetName val="Sheet1"/>
      <sheetName val="Sheet3"/>
    </sheetNames>
    <sheetDataSet>
      <sheetData sheetId="0" refreshError="1"/>
      <sheetData sheetId="1" refreshError="1">
        <row r="8">
          <cell r="R8">
            <v>-54907.00000003539</v>
          </cell>
        </row>
      </sheetData>
      <sheetData sheetId="2" refreshError="1"/>
      <sheetData sheetId="3" refreshError="1"/>
      <sheetData sheetId="4" refreshError="1"/>
      <sheetData sheetId="5" refreshError="1"/>
      <sheetData sheetId="6" refreshError="1"/>
      <sheetData sheetId="7" refreshError="1"/>
      <sheetData sheetId="8" refreshError="1">
        <row r="41">
          <cell r="C41">
            <v>0.40404815262260768</v>
          </cell>
        </row>
      </sheetData>
      <sheetData sheetId="9" refreshError="1">
        <row r="41">
          <cell r="C41">
            <v>0.55741895581120759</v>
          </cell>
        </row>
      </sheetData>
      <sheetData sheetId="10" refreshError="1">
        <row r="41">
          <cell r="C41">
            <v>0.49615648996847839</v>
          </cell>
        </row>
      </sheetData>
      <sheetData sheetId="11" refreshError="1">
        <row r="41">
          <cell r="C41">
            <v>0.19817192796962479</v>
          </cell>
        </row>
      </sheetData>
      <sheetData sheetId="12" refreshError="1"/>
      <sheetData sheetId="13" refreshError="1"/>
      <sheetData sheetId="14" refreshError="1"/>
      <sheetData sheetId="15" refreshError="1"/>
      <sheetData sheetId="16" refreshError="1">
        <row r="35">
          <cell r="D35">
            <v>0.56037716999999998</v>
          </cell>
        </row>
        <row r="90">
          <cell r="D90">
            <v>0.62140597294160027</v>
          </cell>
        </row>
        <row r="102">
          <cell r="C102">
            <v>128.51896270848053</v>
          </cell>
        </row>
        <row r="103">
          <cell r="C103">
            <v>189.23430431483635</v>
          </cell>
        </row>
        <row r="104">
          <cell r="D104">
            <v>11.887847776683676</v>
          </cell>
        </row>
      </sheetData>
      <sheetData sheetId="1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GENERATION"/>
      <sheetName val="DR"/>
      <sheetName val="DRAWAL"/>
      <sheetName val="INTER-REGIONAL ENERGY EXHANGE"/>
      <sheetName val="GOA"/>
      <sheetName val="POP9900"/>
      <sheetName val="Sheet2"/>
      <sheetName val="C_S_GENERATION"/>
      <sheetName val=""/>
      <sheetName val="Discom Details"/>
      <sheetName val="Stationwise Thermal &amp; Hydel Gen"/>
      <sheetName val="Executive Summary -Thermal"/>
      <sheetName val="TWELVE"/>
      <sheetName val="R.Hrs. Since Comm"/>
      <sheetName val="all"/>
      <sheetName val="RevenueInput"/>
      <sheetName val="cover1"/>
      <sheetName val="2004"/>
      <sheetName val="Addl.40"/>
      <sheetName val="04REL"/>
      <sheetName val="220 11  BS "/>
      <sheetName val="Sheet1"/>
      <sheetName val="Format-A (B)"/>
      <sheetName val="Format-A"/>
      <sheetName val="Format-A (HQ)"/>
      <sheetName val="Sheet2 (2)"/>
      <sheetName val="Format-A (S)"/>
      <sheetName val="A 3.7"/>
      <sheetName val="Data base Feb 09"/>
      <sheetName val="Form-C4"/>
      <sheetName val="Salient1"/>
      <sheetName val="CSD"/>
      <sheetName val="Addl_40"/>
      <sheetName val="cap all"/>
      <sheetName val="STN WISE EMR"/>
      <sheetName val="C_S_GENERATION1"/>
      <sheetName val="INTER-REGIONAL_ENERGY_EXHANGE"/>
      <sheetName val="Discom_Details"/>
      <sheetName val="R_Hrs__Since_Comm"/>
      <sheetName val="A_3_7"/>
      <sheetName val="Data_base_Feb_09"/>
      <sheetName val="220_11__BS_"/>
      <sheetName val="C_S_GENERATION2"/>
      <sheetName val="INTER-REGIONAL_ENERGY_EXHANGE1"/>
      <sheetName val="Discom_Details1"/>
      <sheetName val="C_S_GENERATION3"/>
      <sheetName val="INTER-REGIONAL_ENERGY_EXHANGE2"/>
      <sheetName val="Discom_Details2"/>
      <sheetName val="METER"/>
      <sheetName val="Village Wise Proposed Data (3)"/>
      <sheetName val="Village Wise Proposed Data (4)"/>
      <sheetName val="Village Wise Proposed Data  (5)"/>
      <sheetName val="DETAILED  BOQ"/>
      <sheetName val="data"/>
      <sheetName val="ATP"/>
      <sheetName val="ZKOK6"/>
      <sheetName val="indapsp"/>
      <sheetName val="indapep"/>
      <sheetName val="indapnp"/>
      <sheetName val="Dom"/>
      <sheetName val="SS-III &amp; SS-V"/>
      <sheetName val="Sheet3"/>
      <sheetName val="Labour charges"/>
      <sheetName val="Lead Statement"/>
      <sheetName val="A2-02-03"/>
      <sheetName val="Mortars"/>
      <sheetName val="Lead statement-Tpt"/>
      <sheetName val="7.11 p1"/>
      <sheetName val="Sheet4"/>
      <sheetName val="acd piv25.9"/>
      <sheetName val="ac"/>
      <sheetName val="bba 9-15"/>
      <sheetName val="PIV30.9"/>
      <sheetName val="PIV F"/>
      <sheetName val="LEDGER"/>
      <sheetName val="Detailed Estimate"/>
      <sheetName val="feasibility require"/>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s>
    <sheetDataSet>
      <sheetData sheetId="0" refreshError="1">
        <row r="721">
          <cell r="F721">
            <v>0</v>
          </cell>
        </row>
      </sheetData>
      <sheetData sheetId="1" refreshError="1"/>
      <sheetData sheetId="2" refreshError="1"/>
      <sheetData sheetId="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LY -99-00"/>
      <sheetName val="Hydro Data"/>
      <sheetName val="HLY0001"/>
      <sheetName val="SUMMERY"/>
      <sheetName val="mnthly-chrt"/>
      <sheetName val="purchase"/>
      <sheetName val="dpc cost"/>
      <sheetName val="Plant Availability"/>
      <sheetName val="MOD-PROJ"/>
      <sheetName val="Apr-99"/>
      <sheetName val="May-99"/>
      <sheetName val="Jun-99"/>
      <sheetName val="July-99"/>
      <sheetName val="Aug-99"/>
      <sheetName val="Sept-99"/>
      <sheetName val="Oct-99"/>
      <sheetName val="Nov-99"/>
      <sheetName val="Dec-99"/>
      <sheetName val="Jan-00"/>
      <sheetName val="Feb-00"/>
      <sheetName val="Mar-00"/>
      <sheetName val="Sheet1"/>
      <sheetName val="Bombaybazar(Remark)"/>
      <sheetName val="HLY_-99-00"/>
      <sheetName val="Hydro_Data"/>
      <sheetName val="dpc_cost"/>
      <sheetName val="Plant_Availability"/>
      <sheetName val="Discom Details"/>
      <sheetName val="A 3.7"/>
      <sheetName val="C.S.GENERATION"/>
      <sheetName val="Sch-3"/>
      <sheetName val="all"/>
      <sheetName val="RAJ"/>
      <sheetName val="General"/>
      <sheetName val="04REL"/>
      <sheetName val="7.11 p1"/>
      <sheetName val="Cash Flow"/>
      <sheetName val="DCL AUG 12"/>
      <sheetName val="HLY_-99-001"/>
      <sheetName val="Hydro_Data1"/>
      <sheetName val="dpc_cost1"/>
      <sheetName val="Plant_Availability1"/>
      <sheetName val="Discom_Details"/>
      <sheetName val="A_3_7"/>
      <sheetName val="C_S_GENERATION"/>
      <sheetName val="7_11_p1"/>
      <sheetName val="HLY_-99-002"/>
      <sheetName val="Hydro_Data2"/>
      <sheetName val="dpc_cost2"/>
      <sheetName val="Plant_Availability2"/>
      <sheetName val="Discom_Details1"/>
      <sheetName val="A_3_71"/>
      <sheetName val="C_S_GENERATION1"/>
      <sheetName val="7_11_p11"/>
      <sheetName val="HLY_-99-003"/>
      <sheetName val="Hydro_Data3"/>
      <sheetName val="dpc_cost3"/>
      <sheetName val="Plant_Availability3"/>
      <sheetName val="Discom_Details2"/>
      <sheetName val="A_3_72"/>
      <sheetName val="C_S_GENERATION2"/>
      <sheetName val="7_11_p12"/>
      <sheetName val="Assumptions"/>
      <sheetName val="strain"/>
      <sheetName val="data"/>
      <sheetName val="Form-B"/>
      <sheetName val="Cash_Flow"/>
      <sheetName val="4 Annex 1 Basic rate"/>
      <sheetName val="Index Feb 09"/>
      <sheetName val="Data base Feb 09"/>
      <sheetName val="SCF"/>
      <sheetName val="Report"/>
      <sheetName val="CFL-KIM"/>
      <sheetName val="DETAILED  BOQ"/>
      <sheetName val="BLR 1"/>
      <sheetName val="GEN"/>
      <sheetName val="GAS"/>
      <sheetName val="DEAE"/>
      <sheetName val="BLR2"/>
      <sheetName val="BLR3"/>
      <sheetName val="BLR4"/>
      <sheetName val="BLR5"/>
      <sheetName val="DEM"/>
      <sheetName val="SAM"/>
      <sheetName val="CHEM"/>
      <sheetName val="COP"/>
      <sheetName val="tb2002 linked"/>
      <sheetName val="sum"/>
      <sheetName val="DPT-PW"/>
      <sheetName val="Factor_sheet"/>
      <sheetName val="B&amp;CM LIST"/>
      <sheetName val="Energy_bal"/>
      <sheetName val="DIY Affil"/>
      <sheetName val="GAC Affil"/>
      <sheetName val="Format-A (B)"/>
      <sheetName val="Format-A"/>
      <sheetName val="Format-A (HQ)"/>
      <sheetName val="Sheet2 (2)"/>
      <sheetName val="Format-A (S)"/>
      <sheetName val="STN WISE EMR"/>
      <sheetName val="Addl.40"/>
      <sheetName val="Pro. 24 (2)"/>
    </sheetNames>
    <sheetDataSet>
      <sheetData sheetId="0" refreshError="1"/>
      <sheetData sheetId="1" refreshError="1"/>
      <sheetData sheetId="2" refreshError="1"/>
      <sheetData sheetId="3" refreshError="1">
        <row r="1">
          <cell r="P1">
            <v>0.72</v>
          </cell>
        </row>
      </sheetData>
      <sheetData sheetId="4" refreshError="1"/>
      <sheetData sheetId="5" refreshError="1"/>
      <sheetData sheetId="6" refreshError="1">
        <row r="1">
          <cell r="D1">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
      <sheetName val="Cover"/>
      <sheetName val="Index"/>
      <sheetName val="Guidelines Part-B"/>
      <sheetName val="Declaration "/>
      <sheetName val="Executive-Summary"/>
      <sheetName val="Vol I"/>
      <sheetName val="Vol II"/>
      <sheetName val="Vol III.a"/>
      <sheetName val="Vol III.b"/>
      <sheetName val="Vol III.c"/>
      <sheetName val="Vol IV.a"/>
      <sheetName val="Vol IV.b"/>
      <sheetName val="Vol V.a"/>
      <sheetName val="Vol V.b"/>
      <sheetName val="Annex A"/>
      <sheetName val="Annex B"/>
      <sheetName val="Annex C"/>
      <sheetName val="Annex D"/>
      <sheetName val="Annex E"/>
      <sheetName val="Annex F"/>
      <sheetName val="Loss Reduction Calculations"/>
      <sheetName val="annexure_k1_LLF"/>
      <sheetName val="k2_LT_line_loss_computation"/>
      <sheetName val="K3_Hodal1_LT_HVDS"/>
      <sheetName val="K4_Hodal2_LT_HVDS"/>
      <sheetName val="K5_Hodal3_LT_HVDS"/>
      <sheetName val="K6_Power_fact_corr"/>
      <sheetName val="K7_DT_Loses"/>
      <sheetName val="K7_Hodal_1_HT_Losses"/>
      <sheetName val="K8_Hodal_2_HT_Losses"/>
      <sheetName val="K9_Hodal_3_HT_Losses"/>
      <sheetName val="K10_commercial losses"/>
      <sheetName val="annexture-g1"/>
      <sheetName val="annexure-g2"/>
      <sheetName val="annexure-g3"/>
      <sheetName val="annexure I1_meter_cost"/>
      <sheetName val="annexure-i3_cap"/>
      <sheetName val="annexure-i4_conductor_11KV"/>
      <sheetName val="annexure-i6_LT2HVDS"/>
      <sheetName val="annexurei7_hodal-4"/>
      <sheetName val="annexure-i8-pole_bom_accessorie"/>
      <sheetName val="annexure-i8-pole_bom "/>
      <sheetName val="annexure-i8-pole_AB"/>
      <sheetName val="annexure-i9"/>
      <sheetName val="annexure-i10"/>
      <sheetName val="annexure-i11"/>
      <sheetName val="annexure-i12"/>
      <sheetName val="annexure-i13"/>
      <sheetName val="proposed_transformers"/>
      <sheetName val="Approved Rate"/>
      <sheetName val="power_transformer"/>
      <sheetName val="growth_estimations"/>
      <sheetName val="DT Meters"/>
      <sheetName val="Mobile_service_center"/>
      <sheetName val="Sheet1"/>
      <sheetName val="Input_Sheet"/>
      <sheetName val="Guidelines_Part-B"/>
      <sheetName val="Declaration_"/>
      <sheetName val="Vol_I"/>
      <sheetName val="Vol_II"/>
      <sheetName val="Vol_III_a"/>
      <sheetName val="Vol_III_b"/>
      <sheetName val="Vol_III_c"/>
      <sheetName val="Vol_IV_a"/>
      <sheetName val="Vol_IV_b"/>
      <sheetName val="Vol_V_a"/>
      <sheetName val="Vol_V_b"/>
      <sheetName val="Annex_A"/>
      <sheetName val="Annex_B"/>
      <sheetName val="Annex_C"/>
      <sheetName val="Annex_D"/>
      <sheetName val="Annex_E"/>
      <sheetName val="Annex_F"/>
      <sheetName val="Loss_Reduction_Calculations"/>
      <sheetName val="K10_commercial_losses"/>
      <sheetName val="annexure_I1_meter_cost"/>
      <sheetName val="annexure-i8-pole_bom_"/>
      <sheetName val="Approved_Rate"/>
      <sheetName val="DT_Meters"/>
      <sheetName val="New33KVSS_E3"/>
      <sheetName val="Prop aug of Ex 33KVSS_E3a"/>
      <sheetName val="Data base"/>
      <sheetName val="Input_Sheet1"/>
      <sheetName val="Guidelines_Part-B1"/>
      <sheetName val="Declaration_1"/>
      <sheetName val="Vol_I1"/>
      <sheetName val="Vol_II1"/>
      <sheetName val="Vol_III_a1"/>
      <sheetName val="Vol_III_b1"/>
      <sheetName val="Vol_III_c1"/>
      <sheetName val="Vol_IV_a1"/>
      <sheetName val="Vol_IV_b1"/>
      <sheetName val="Vol_V_a1"/>
      <sheetName val="Vol_V_b1"/>
      <sheetName val="Annex_A1"/>
      <sheetName val="Annex_B1"/>
      <sheetName val="Annex_C1"/>
      <sheetName val="Annex_D1"/>
      <sheetName val="Annex_E1"/>
      <sheetName val="Annex_F1"/>
      <sheetName val="Loss_Reduction_Calculations1"/>
      <sheetName val="K10_commercial_losses1"/>
      <sheetName val="annexure_I1_meter_cost1"/>
      <sheetName val="annexure-i8-pole_bom_1"/>
      <sheetName val="Approved_Rate1"/>
      <sheetName val="DT_Meters1"/>
      <sheetName val="Input_Sheet2"/>
      <sheetName val="Guidelines_Part-B2"/>
      <sheetName val="Declaration_2"/>
      <sheetName val="Vol_I2"/>
      <sheetName val="Vol_II2"/>
      <sheetName val="Vol_III_a2"/>
      <sheetName val="Vol_III_b2"/>
      <sheetName val="Vol_III_c2"/>
      <sheetName val="Vol_IV_a2"/>
      <sheetName val="Vol_IV_b2"/>
      <sheetName val="Vol_V_a2"/>
      <sheetName val="Vol_V_b2"/>
      <sheetName val="Annex_A2"/>
      <sheetName val="Annex_B2"/>
      <sheetName val="Annex_C2"/>
      <sheetName val="Annex_D2"/>
      <sheetName val="Annex_E2"/>
      <sheetName val="Annex_F2"/>
      <sheetName val="Loss_Reduction_Calculations2"/>
      <sheetName val="K10_commercial_losses2"/>
      <sheetName val="annexure_I1_meter_cost2"/>
      <sheetName val="annexure-i8-pole_bom_2"/>
      <sheetName val="Approved_Rate2"/>
      <sheetName val="DT_Meters2"/>
      <sheetName val="annexture_g1"/>
      <sheetName val="estimate"/>
      <sheetName val="C.S.GENER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
      <sheetName val="A 2.1 PY"/>
      <sheetName val="A 2.1 CY"/>
      <sheetName val="A 2.1 EY"/>
      <sheetName val="A 2.2"/>
      <sheetName val="A 2.3"/>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7"/>
      <sheetName val="A 3.8"/>
      <sheetName val="A 3.9"/>
      <sheetName val="A 3.10 "/>
      <sheetName val="A-5.1(PY)"/>
      <sheetName val="A-5.1(CY) "/>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7.2"/>
      <sheetName val="A 7.3"/>
      <sheetName val="A 7.4"/>
      <sheetName val="A 8.1"/>
      <sheetName val="A 8.2"/>
      <sheetName val="A 8.3"/>
      <sheetName val="A 8.4"/>
      <sheetName val="A 8.5"/>
      <sheetName val="A 8.6"/>
      <sheetName val="A 8.7"/>
      <sheetName val="A 8.8"/>
      <sheetName val="A 8.9"/>
      <sheetName val="A 8.10"/>
      <sheetName val="8.11 PY"/>
      <sheetName val="8.11 CY"/>
      <sheetName val="8.11 EY"/>
      <sheetName val="A-10.1"/>
      <sheetName val="A 10.2 (A)"/>
      <sheetName val="A 10.2 B"/>
      <sheetName val="A 10.2 C"/>
      <sheetName val="A 10.2 D"/>
      <sheetName val="A 10.3"/>
      <sheetName val="A 10.4"/>
      <sheetName val="Rev Calculation"/>
      <sheetName val="A 9.1"/>
      <sheetName val="A 3_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35">
          <cell r="G35">
            <v>64254.226096970044</v>
          </cell>
          <cell r="H35">
            <v>59093.238057586968</v>
          </cell>
          <cell r="I35">
            <v>63490.540060935658</v>
          </cell>
        </row>
        <row r="44">
          <cell r="G44">
            <v>24259.407938726315</v>
          </cell>
          <cell r="H44">
            <v>16526.511773419461</v>
          </cell>
          <cell r="I44">
            <v>17654.636270525258</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_Print"/>
      <sheetName val="EA_II"/>
      <sheetName val="EA_III_stnwise"/>
      <sheetName val="Tr Loss WR,MP,Tot "/>
      <sheetName val="THERMAL"/>
      <sheetName val="CSD0506"/>
      <sheetName val="Monthwise_MPLOSS"/>
      <sheetName val="HYDEL"/>
      <sheetName val="STN WISE EMR"/>
      <sheetName val="MPPGCL-injection"/>
      <sheetName val="Monthwise Inj_Losses"/>
      <sheetName val="Sheet1"/>
      <sheetName val="EA_IV"/>
      <sheetName val="EA_III"/>
      <sheetName val="EA_Summary"/>
      <sheetName val="EA_I"/>
      <sheetName val="Sheet6"/>
      <sheetName val="Sheet3"/>
      <sheetName val="Tr Loss WR,MP,Tot"/>
      <sheetName val="CHECK SHEET NEW"/>
      <sheetName val="BUS LOSSES"/>
      <sheetName val="Amount"/>
      <sheetName val="PR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  "/>
      <sheetName val="L"/>
      <sheetName val="Inputs"/>
      <sheetName val="Timing"/>
      <sheetName val="Copy"/>
      <sheetName val="CapEx &amp; Ops"/>
      <sheetName val="Debt"/>
      <sheetName val="Tax &amp; Dep"/>
      <sheetName val="FS"/>
      <sheetName val="Equity &amp; Returns"/>
      <sheetName val="Summary"/>
    </sheetNames>
    <sheetDataSet>
      <sheetData sheetId="0" refreshError="1"/>
      <sheetData sheetId="1" refreshError="1"/>
      <sheetData sheetId="2" refreshError="1"/>
      <sheetData sheetId="3" refreshError="1">
        <row r="140">
          <cell r="E140" t="str">
            <v>Oil Co</v>
          </cell>
        </row>
        <row r="141">
          <cell r="E141" t="str">
            <v>KPMG Jan 2008</v>
          </cell>
        </row>
        <row r="142">
          <cell r="E142" t="str">
            <v>On Shore Project 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 Ad"/>
      <sheetName val="Met"/>
      <sheetName val="Reg En Ip"/>
      <sheetName val="Reg Ag LF"/>
      <sheetName val="Tech loss 900"/>
      <sheetName val="STC Ag"/>
      <sheetName val="Ag LF"/>
      <sheetName val="Suppressed en (02-03)"/>
      <sheetName val="Loss red prog"/>
      <sheetName val="Sheet1"/>
      <sheetName val="Vol III_c"/>
      <sheetName val="Annexure.3"/>
      <sheetName val="all"/>
      <sheetName val="1"/>
      <sheetName val="dpc cost"/>
      <sheetName val="SUMMERY"/>
      <sheetName val="Inputs"/>
      <sheetName val="Discom Details"/>
      <sheetName val="Cap_Ad"/>
      <sheetName val="Reg_En_Ip"/>
      <sheetName val="Reg_Ag_LF"/>
      <sheetName val="Tech_loss_900"/>
      <sheetName val="STC_Ag"/>
      <sheetName val="Ag_LF"/>
      <sheetName val="Suppressed_en_(02-03)"/>
      <sheetName val="Loss_red_prog"/>
      <sheetName val="Vol_III_c"/>
      <sheetName val="Annexure_3"/>
      <sheetName val="dpc_cost"/>
      <sheetName val="Discom_Details"/>
      <sheetName val="Scheme Area Details_Block__ C2"/>
      <sheetName val="New33KVSS_E3"/>
      <sheetName val="Prop aug of Ex 33KVSS_E3a"/>
      <sheetName val="ONLINE DUMP"/>
      <sheetName val="Salient1"/>
      <sheetName val="Dom"/>
      <sheetName val="Labour charges"/>
      <sheetName val="erectiob bill details"/>
      <sheetName val="supply bill qty"/>
      <sheetName val="Bill Details"/>
      <sheetName val="ONLINE_DUMP"/>
      <sheetName val="Index Feb 09"/>
      <sheetName val="Data base Feb 09"/>
      <sheetName val="Cap_Ad1"/>
      <sheetName val="Reg_En_Ip1"/>
      <sheetName val="Reg_Ag_LF1"/>
      <sheetName val="Tech_loss_9001"/>
      <sheetName val="STC_Ag1"/>
      <sheetName val="Ag_LF1"/>
      <sheetName val="Suppressed_en_(02-03)1"/>
      <sheetName val="Loss_red_prog1"/>
      <sheetName val="Cap_Ad2"/>
      <sheetName val="Reg_En_Ip2"/>
      <sheetName val="Reg_Ag_LF2"/>
      <sheetName val="Tech_loss_9002"/>
      <sheetName val="STC_Ag2"/>
      <sheetName val="Ag_LF2"/>
      <sheetName val="Suppressed_en_(02-03)2"/>
      <sheetName val="Loss_red_prog2"/>
      <sheetName val="REVENUES &amp; BS"/>
      <sheetName val="REL"/>
      <sheetName val="Assum"/>
      <sheetName val="ST1"/>
      <sheetName val="GIN_VAL_MAR_07"/>
    </sheetNames>
    <sheetDataSet>
      <sheetData sheetId="0" refreshError="1"/>
      <sheetData sheetId="1" refreshError="1"/>
      <sheetData sheetId="2" refreshError="1"/>
      <sheetData sheetId="3" refreshError="1"/>
      <sheetData sheetId="4" refreshError="1"/>
      <sheetData sheetId="5" refreshError="1"/>
      <sheetData sheetId="6" refreshError="1">
        <row r="2">
          <cell r="C2" t="str">
            <v>CONNECTED LOAD</v>
          </cell>
          <cell r="D2">
            <v>0</v>
          </cell>
          <cell r="E2">
            <v>0</v>
          </cell>
          <cell r="F2">
            <v>0</v>
          </cell>
          <cell r="G2">
            <v>0</v>
          </cell>
          <cell r="H2">
            <v>0</v>
          </cell>
          <cell r="I2">
            <v>0</v>
          </cell>
          <cell r="J2">
            <v>0</v>
          </cell>
          <cell r="K2" t="str">
            <v>Load Factor of total metered</v>
          </cell>
        </row>
        <row r="3">
          <cell r="K3" t="str">
            <v>Load Factor of total metered</v>
          </cell>
        </row>
        <row r="4">
          <cell r="B4" t="str">
            <v>Region</v>
          </cell>
          <cell r="C4" t="str">
            <v>Ujjain</v>
          </cell>
          <cell r="D4" t="str">
            <v>Bhopal</v>
          </cell>
          <cell r="E4" t="str">
            <v>Indore</v>
          </cell>
          <cell r="F4" t="str">
            <v>Rewa</v>
          </cell>
          <cell r="G4" t="str">
            <v>Sagar</v>
          </cell>
          <cell r="H4" t="str">
            <v>Jabalpur</v>
          </cell>
          <cell r="I4" t="str">
            <v>Gwalior</v>
          </cell>
          <cell r="J4">
            <v>0</v>
          </cell>
          <cell r="K4" t="str">
            <v>Ujjain</v>
          </cell>
          <cell r="L4" t="str">
            <v>Bhopal</v>
          </cell>
          <cell r="M4" t="str">
            <v>Indore</v>
          </cell>
          <cell r="N4" t="str">
            <v>Rewa</v>
          </cell>
          <cell r="O4" t="str">
            <v>Sagar</v>
          </cell>
          <cell r="P4" t="str">
            <v>Jabalpur</v>
          </cell>
          <cell r="Q4" t="str">
            <v>Gwalior</v>
          </cell>
        </row>
        <row r="6">
          <cell r="B6" t="str">
            <v xml:space="preserve">Metered </v>
          </cell>
        </row>
        <row r="7">
          <cell r="B7" t="str">
            <v>Upto3HP</v>
          </cell>
        </row>
        <row r="8">
          <cell r="B8" t="str">
            <v xml:space="preserve">Above 3HPupto 5HP </v>
          </cell>
        </row>
        <row r="9">
          <cell r="B9" t="str">
            <v xml:space="preserve">Above 5HPupto 10HP </v>
          </cell>
        </row>
        <row r="10">
          <cell r="B10" t="str">
            <v xml:space="preserve">Above 10HPupto 20HP </v>
          </cell>
        </row>
        <row r="11">
          <cell r="B11" t="str">
            <v xml:space="preserve">Above  20HP </v>
          </cell>
        </row>
        <row r="12">
          <cell r="B12" t="str">
            <v>Metered Total</v>
          </cell>
        </row>
        <row r="13">
          <cell r="B13" t="str">
            <v>Metered Total</v>
          </cell>
        </row>
        <row r="14">
          <cell r="B14" t="str">
            <v/>
          </cell>
        </row>
        <row r="16">
          <cell r="B16" t="str">
            <v/>
          </cell>
        </row>
        <row r="17">
          <cell r="B17" t="str">
            <v>Metered and Flat</v>
          </cell>
        </row>
        <row r="18">
          <cell r="B18" t="str">
            <v>Flat</v>
          </cell>
        </row>
        <row r="19">
          <cell r="B19" t="str">
            <v>Temporary</v>
          </cell>
        </row>
        <row r="20">
          <cell r="B20" t="str">
            <v>General</v>
          </cell>
        </row>
        <row r="21">
          <cell r="B21" t="str">
            <v>Free</v>
          </cell>
        </row>
        <row r="24">
          <cell r="B24" t="str">
            <v>Free</v>
          </cell>
        </row>
        <row r="25">
          <cell r="B25" t="str">
            <v>Total Agriculture</v>
          </cell>
        </row>
        <row r="26">
          <cell r="B26" t="str">
            <v>Total Agriculture</v>
          </cell>
        </row>
        <row r="27">
          <cell r="B27" t="str">
            <v>Tot except metered</v>
          </cell>
        </row>
        <row r="29">
          <cell r="B29" t="str">
            <v>Tot except metered</v>
          </cell>
        </row>
        <row r="30">
          <cell r="B30" t="str">
            <v>HT Agriculture</v>
          </cell>
        </row>
        <row r="35">
          <cell r="B35" t="str">
            <v>HT Agriculture</v>
          </cell>
        </row>
        <row r="36">
          <cell r="B36" t="str">
            <v>SCENERIO CHOOSED</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2">
          <cell r="C2" t="str">
            <v>CONNECTED LOAD</v>
          </cell>
        </row>
      </sheetData>
      <sheetData sheetId="19">
        <row r="2">
          <cell r="C2" t="str">
            <v>CONNECTED LOAD</v>
          </cell>
        </row>
      </sheetData>
      <sheetData sheetId="20"/>
      <sheetData sheetId="21">
        <row r="2">
          <cell r="C2" t="str">
            <v>CONNECTED LOAD</v>
          </cell>
        </row>
      </sheetData>
      <sheetData sheetId="22"/>
      <sheetData sheetId="23">
        <row r="2">
          <cell r="C2" t="str">
            <v>CONNECTED LOAD</v>
          </cell>
        </row>
      </sheetData>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
      <sheetName val="A 2.1 PY"/>
      <sheetName val="A 2.1 CY"/>
      <sheetName val="A 2.1 EY"/>
      <sheetName val="A 2.2"/>
      <sheetName val="A 2.3"/>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7"/>
      <sheetName val="A 3.8"/>
      <sheetName val="A 3.9"/>
      <sheetName val="A 3.10 "/>
      <sheetName val="A-5.1(PY)"/>
      <sheetName val="A-5.1(CY) "/>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7.2"/>
      <sheetName val="A 7.3"/>
      <sheetName val="A 7.4"/>
      <sheetName val="A 8.1"/>
      <sheetName val="A 8.2"/>
      <sheetName val="A 8.3"/>
      <sheetName val="A 8.4"/>
      <sheetName val="A 8.5"/>
      <sheetName val="A 8.6"/>
      <sheetName val="A 8.7"/>
      <sheetName val="A 8.8"/>
      <sheetName val="A 8.9"/>
      <sheetName val="A 8.10"/>
      <sheetName val="8.11 PY"/>
      <sheetName val="8.11 CY"/>
      <sheetName val="8.11 EY"/>
      <sheetName val="A-10.1"/>
      <sheetName val="A 10.2 (A)"/>
      <sheetName val="A 10.2 B"/>
      <sheetName val="A 10.2 C"/>
      <sheetName val="A 10.2 D"/>
      <sheetName val="A 10.3"/>
      <sheetName val="A 10.4"/>
      <sheetName val="Rev Calculation"/>
      <sheetName val="A 9.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35">
          <cell r="I35">
            <v>63490.540060935658</v>
          </cell>
        </row>
        <row r="44">
          <cell r="I44">
            <v>17654.636270525258</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LY -99-00"/>
      <sheetName val="Hydro Data"/>
      <sheetName val="HLY0001"/>
      <sheetName val="SUMMERY"/>
      <sheetName val="mnthly-chrt"/>
      <sheetName val="purchase"/>
      <sheetName val="dpc cost"/>
      <sheetName val="Plant Availability"/>
      <sheetName val="MOD-PROJ"/>
      <sheetName val="Apr-99"/>
      <sheetName val="May-99"/>
      <sheetName val="Jun-99"/>
      <sheetName val="July-99"/>
      <sheetName val="Aug-99"/>
      <sheetName val="Sept-99"/>
      <sheetName val="Oct-99"/>
      <sheetName val="Nov-99"/>
      <sheetName val="Dec-99"/>
      <sheetName val="Jan-00"/>
      <sheetName val="Feb-00"/>
      <sheetName val="Mar-00"/>
    </sheetNames>
    <sheetDataSet>
      <sheetData sheetId="0"/>
      <sheetData sheetId="1"/>
      <sheetData sheetId="2"/>
      <sheetData sheetId="3" refreshError="1">
        <row r="1">
          <cell r="P1">
            <v>0.72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
      <sheetName val="A 2.1 PY"/>
      <sheetName val="A 2.1 CY"/>
      <sheetName val="A 2.1 EY"/>
      <sheetName val="A 2.2"/>
      <sheetName val="A 2.3"/>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7"/>
      <sheetName val="A 3.8"/>
      <sheetName val="A 3.9"/>
      <sheetName val="A 3.10 "/>
      <sheetName val="A-5.1(PY)"/>
      <sheetName val="A-5.1(CY) "/>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7.2"/>
      <sheetName val="A 7.3"/>
      <sheetName val="A 7.4"/>
      <sheetName val="A 8.1"/>
      <sheetName val="A 8.2"/>
      <sheetName val="A 8.3"/>
      <sheetName val="A 8.4"/>
      <sheetName val="A 8.5"/>
      <sheetName val="A 8.6"/>
      <sheetName val="A 8.7"/>
      <sheetName val="A 8.8"/>
      <sheetName val="A 8.9"/>
      <sheetName val="A 8.10"/>
      <sheetName val="8.11 PY"/>
      <sheetName val="8.11 CY"/>
      <sheetName val="8.11 EY"/>
      <sheetName val="A-10.1"/>
      <sheetName val="A 10.2 (A)"/>
      <sheetName val="A 10.2 B"/>
      <sheetName val="A 10.2 C"/>
      <sheetName val="A 10.2 D"/>
      <sheetName val="A 10.3"/>
      <sheetName val="A 10.4"/>
      <sheetName val="Rev Calculation"/>
      <sheetName val="A 9.1"/>
      <sheetName val="A 3_7"/>
      <sheetName val="form_x0000__x0000__x0000__x0000__x0000__x0000__x0000__x0000__x0000__x0000__x0000__x0000__x0000_"/>
      <sheetName val=""/>
      <sheetName val="form?????????????"/>
      <sheetName val="form"/>
      <sheetName val="04REL"/>
      <sheetName val="SUMMERY"/>
      <sheetName val="form_x0000_"/>
      <sheetName val="Salient1"/>
      <sheetName val="Sept "/>
      <sheetName val="form?"/>
      <sheetName val="RAJ"/>
      <sheetName val="Ag LF"/>
      <sheetName val="form_____________"/>
      <sheetName val="Executive Summary -Thermal"/>
      <sheetName val="Stationwise Thermal &amp; Hydel Gen"/>
      <sheetName val="TWELVE"/>
      <sheetName val="form_"/>
      <sheetName val="all"/>
      <sheetName val="7"/>
      <sheetName val="Labour charges"/>
      <sheetName val="Feb-06"/>
      <sheetName val="Inputs"/>
      <sheetName val="overall"/>
      <sheetName val="dpc cost"/>
      <sheetName val="form_x005f_x0000__x005f_x0000__x005f_x0000__x0000"/>
      <sheetName val="form_x005f_x0000_"/>
      <sheetName val="PART C"/>
      <sheetName val="Part A General"/>
      <sheetName val="Discom Details"/>
      <sheetName val="First information "/>
      <sheetName val="annexture-g1"/>
      <sheetName val="A-1_1_"/>
      <sheetName val="A_2_1_PY"/>
      <sheetName val="A_2_1_CY"/>
      <sheetName val="A_2_1_EY"/>
      <sheetName val="A_2_2"/>
      <sheetName val="A_2_3"/>
      <sheetName val="Power_Pur_3_1_(PY)"/>
      <sheetName val="Power_Pur_3_1_(CY)"/>
      <sheetName val="Power_Pur_3_1_(EY)"/>
      <sheetName val="A_3_2"/>
      <sheetName val="A_3_3_PY"/>
      <sheetName val="A_3_3_CY"/>
      <sheetName val="A_3_3_EY"/>
      <sheetName val="A_3_4"/>
      <sheetName val="A_3_5"/>
      <sheetName val="A_3_6_(PY)"/>
      <sheetName val="A_3_6_(CY)"/>
      <sheetName val="A_3_6_(EY)"/>
      <sheetName val="A_3_7"/>
      <sheetName val="A_3_8"/>
      <sheetName val="A_3_9"/>
      <sheetName val="A_3_10_"/>
      <sheetName val="A-5_1(PY)"/>
      <sheetName val="A-5_1(CY)_"/>
      <sheetName val="A-5_1(EY)"/>
      <sheetName val="A-5_2(PY)"/>
      <sheetName val="A-5_2(CY)"/>
      <sheetName val="A-5_2(EY)"/>
      <sheetName val="A_-5_3"/>
      <sheetName val="form_6_1_(PY)_Gen"/>
      <sheetName val="form_6_1(PY)T&amp;D_"/>
      <sheetName val="form_6_1_(CY)_Gen"/>
      <sheetName val="form_6_1(CY)_T&amp;D"/>
      <sheetName val="form_6_1_(EY)_Gen_"/>
      <sheetName val="form_6_1(EY)_T&amp;D"/>
      <sheetName val="A_7_1"/>
      <sheetName val="A_7_2"/>
      <sheetName val="A_7_3"/>
      <sheetName val="A_7_4"/>
      <sheetName val="A_8_1"/>
      <sheetName val="A_8_2"/>
      <sheetName val="A_8_3"/>
      <sheetName val="A_8_4"/>
      <sheetName val="A_8_5"/>
      <sheetName val="A_8_6"/>
      <sheetName val="A_8_7"/>
      <sheetName val="A_8_8"/>
      <sheetName val="A_8_9"/>
      <sheetName val="A_8_10"/>
      <sheetName val="8_11_PY"/>
      <sheetName val="8_11_CY"/>
      <sheetName val="8_11_EY"/>
      <sheetName val="A-10_1"/>
      <sheetName val="A_10_2_(A)"/>
      <sheetName val="A_10_2_B"/>
      <sheetName val="A_10_2_C"/>
      <sheetName val="A_10_2_D"/>
      <sheetName val="A_10_3"/>
      <sheetName val="A_10_4"/>
      <sheetName val="Rev_Calculation"/>
      <sheetName val="A_9_1"/>
      <sheetName val="A_3_71"/>
      <sheetName val="A-1_1_1"/>
      <sheetName val="A_2_1_PY1"/>
      <sheetName val="A_2_1_CY1"/>
      <sheetName val="A_2_1_EY1"/>
      <sheetName val="A_2_21"/>
      <sheetName val="A_2_31"/>
      <sheetName val="Power_Pur_3_1_(PY)1"/>
      <sheetName val="Power_Pur_3_1_(CY)1"/>
      <sheetName val="Power_Pur_3_1_(EY)1"/>
      <sheetName val="A_3_21"/>
      <sheetName val="A_3_3_PY1"/>
      <sheetName val="A_3_3_CY1"/>
      <sheetName val="A_3_3_EY1"/>
      <sheetName val="A_3_41"/>
      <sheetName val="A_3_51"/>
      <sheetName val="A_3_6_(PY)1"/>
      <sheetName val="A_3_6_(CY)1"/>
      <sheetName val="A_3_6_(EY)1"/>
      <sheetName val="A_3_72"/>
      <sheetName val="A_3_81"/>
      <sheetName val="A_3_91"/>
      <sheetName val="A_3_10_1"/>
      <sheetName val="A-5_1(PY)1"/>
      <sheetName val="A-5_1(CY)_1"/>
      <sheetName val="A-5_1(EY)1"/>
      <sheetName val="A-5_2(PY)1"/>
      <sheetName val="A-5_2(CY)1"/>
      <sheetName val="A-5_2(EY)1"/>
      <sheetName val="A_-5_31"/>
      <sheetName val="form_6_1_(PY)_Gen1"/>
      <sheetName val="form_6_1(PY)T&amp;D_1"/>
      <sheetName val="form_6_1_(CY)_Gen1"/>
      <sheetName val="form_6_1(CY)_T&amp;D1"/>
      <sheetName val="form_6_1_(EY)_Gen_1"/>
      <sheetName val="form_6_1(EY)_T&amp;D1"/>
      <sheetName val="A_7_11"/>
      <sheetName val="A_7_21"/>
      <sheetName val="A_7_31"/>
      <sheetName val="A_7_41"/>
      <sheetName val="A_8_11"/>
      <sheetName val="A_8_21"/>
      <sheetName val="A_8_31"/>
      <sheetName val="A_8_41"/>
      <sheetName val="A_8_51"/>
      <sheetName val="A_8_61"/>
      <sheetName val="A_8_71"/>
      <sheetName val="A_8_81"/>
      <sheetName val="A_8_91"/>
      <sheetName val="A_8_101"/>
      <sheetName val="8_11_PY1"/>
      <sheetName val="8_11_CY1"/>
      <sheetName val="8_11_EY1"/>
      <sheetName val="A-10_11"/>
      <sheetName val="A_10_2_(A)1"/>
      <sheetName val="A_10_2_B1"/>
      <sheetName val="A_10_2_C1"/>
      <sheetName val="A_10_2_D1"/>
      <sheetName val="A_10_31"/>
      <sheetName val="A_10_41"/>
      <sheetName val="Rev_Calculation1"/>
      <sheetName val="A_9_11"/>
      <sheetName val="A_3_73"/>
      <sheetName val="A-1_1_2"/>
      <sheetName val="A_2_1_PY2"/>
      <sheetName val="A_2_1_CY2"/>
      <sheetName val="A_2_1_EY2"/>
      <sheetName val="A_2_22"/>
      <sheetName val="A_2_32"/>
      <sheetName val="Power_Pur_3_1_(PY)2"/>
      <sheetName val="Power_Pur_3_1_(CY)2"/>
      <sheetName val="Power_Pur_3_1_(EY)2"/>
      <sheetName val="A_3_22"/>
      <sheetName val="A_3_3_PY2"/>
      <sheetName val="A_3_3_CY2"/>
      <sheetName val="A_3_3_EY2"/>
      <sheetName val="A_3_42"/>
      <sheetName val="A_3_52"/>
      <sheetName val="A_3_6_(PY)2"/>
      <sheetName val="A_3_6_(CY)2"/>
      <sheetName val="A_3_6_(EY)2"/>
      <sheetName val="A_3_74"/>
      <sheetName val="A_3_82"/>
      <sheetName val="A_3_92"/>
      <sheetName val="A_3_10_2"/>
      <sheetName val="A-5_1(PY)2"/>
      <sheetName val="A-5_1(CY)_2"/>
      <sheetName val="A-5_1(EY)2"/>
      <sheetName val="A-5_2(PY)2"/>
      <sheetName val="A-5_2(CY)2"/>
      <sheetName val="A-5_2(EY)2"/>
      <sheetName val="A_-5_32"/>
      <sheetName val="form_6_1_(PY)_Gen2"/>
      <sheetName val="form_6_1(PY)T&amp;D_2"/>
      <sheetName val="form_6_1_(CY)_Gen2"/>
      <sheetName val="form_6_1(CY)_T&amp;D2"/>
      <sheetName val="form_6_1_(EY)_Gen_2"/>
      <sheetName val="form_6_1(EY)_T&amp;D2"/>
      <sheetName val="A_7_12"/>
      <sheetName val="A_7_22"/>
      <sheetName val="A_7_32"/>
      <sheetName val="A_7_42"/>
      <sheetName val="A_8_12"/>
      <sheetName val="A_8_22"/>
      <sheetName val="A_8_32"/>
      <sheetName val="A_8_42"/>
      <sheetName val="A_8_52"/>
      <sheetName val="A_8_62"/>
      <sheetName val="A_8_72"/>
      <sheetName val="A_8_82"/>
      <sheetName val="A_8_92"/>
      <sheetName val="A_8_102"/>
      <sheetName val="8_11_PY2"/>
      <sheetName val="8_11_CY2"/>
      <sheetName val="8_11_EY2"/>
      <sheetName val="A-10_12"/>
      <sheetName val="A_10_2_(A)2"/>
      <sheetName val="A_10_2_B2"/>
      <sheetName val="A_10_2_C2"/>
      <sheetName val="A_10_2_D2"/>
      <sheetName val="A_10_32"/>
      <sheetName val="A_10_42"/>
      <sheetName val="Rev_Calculation2"/>
      <sheetName val="A_9_12"/>
      <sheetName val="A_3_75"/>
      <sheetName val="ARR Forms For Submission"/>
      <sheetName val="ANGU"/>
      <sheetName val="breakup of oil"/>
      <sheetName val="Data"/>
      <sheetName val="feasibility require"/>
      <sheetName val="form_x005f_x005f_x005f_x0000__x005f_x005f_x005f_x0000__"/>
      <sheetName val="form_x005f_x005f_x005f_x0000_"/>
      <sheetName val="Form_A"/>
      <sheetName val="Sheet1"/>
      <sheetName val="Total Sec Wise for 12-2007"/>
      <sheetName val="9-09 HT"/>
      <sheetName val="form_x005f_x005f_x005f_x005f_x005f_x005f_x005f_x0000__x"/>
      <sheetName val="form_x005f_x005f_x005f_x005f_x005f_x005f_x005f_x0000_"/>
      <sheetName val="form_x005f_x005f_x005f_x005f_x005f_x005f_x005f_x005f_x0"/>
      <sheetName val="form_x005f_x0000__x005f_x0000__"/>
      <sheetName val="form_x005f_x005f_x005f_x0000__x"/>
      <sheetName val="form_x005f_x005f_x005f_x005f_x0"/>
      <sheetName val="form_x005f_x0000__x"/>
      <sheetName val="form_x005f_x005f_x0"/>
      <sheetName val="form_x0000__x0000__x0000__x0000"/>
      <sheetName val="form_x0000__x0000__"/>
      <sheetName val="Detail Estt."/>
      <sheetName val="Form-A"/>
      <sheetName val="Lead statement"/>
      <sheetName val="SUB"/>
      <sheetName val="Sheet3"/>
      <sheetName val="17b (1)-GOVT"/>
      <sheetName val="50K_GOVT"/>
      <sheetName val="6 (2)"/>
      <sheetName val="Sheet2"/>
      <sheetName val="Defn"/>
      <sheetName val="Quoted"/>
      <sheetName val="DETAILED  BOQ"/>
      <sheetName val="Quote Sheet"/>
      <sheetName val="Hydro Data"/>
      <sheetName val="form_x0000__x"/>
      <sheetName val="form_x0"/>
    </sheetNames>
    <sheetDataSet>
      <sheetData sheetId="0">
        <row r="35">
          <cell r="I35">
            <v>63490.540060935658</v>
          </cell>
        </row>
      </sheetData>
      <sheetData sheetId="1">
        <row r="35">
          <cell r="I35">
            <v>63490.540060935658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35">
          <cell r="G35">
            <v>64254.226096970044</v>
          </cell>
          <cell r="I35">
            <v>63490.540060935658</v>
          </cell>
        </row>
        <row r="44">
          <cell r="I44">
            <v>17654.636270525258</v>
          </cell>
        </row>
      </sheetData>
      <sheetData sheetId="19"/>
      <sheetData sheetId="20">
        <row r="35">
          <cell r="I35">
            <v>63490.540060935658</v>
          </cell>
        </row>
      </sheetData>
      <sheetData sheetId="21">
        <row r="35">
          <cell r="I35">
            <v>63490.540060935658</v>
          </cell>
        </row>
      </sheetData>
      <sheetData sheetId="22">
        <row r="35">
          <cell r="I35">
            <v>63490.540060935658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ow r="35">
          <cell r="I35">
            <v>63490.540060935658</v>
          </cell>
        </row>
      </sheetData>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row r="35">
          <cell r="I35">
            <v>63490.540060935658</v>
          </cell>
        </row>
      </sheetData>
      <sheetData sheetId="189">
        <row r="35">
          <cell r="I35">
            <v>63490.540060935658</v>
          </cell>
        </row>
      </sheetData>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row r="35">
          <cell r="G35">
            <v>64254.226096970044</v>
          </cell>
        </row>
      </sheetData>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MPARATIVE"/>
      <sheetName val="SOR RATE"/>
      <sheetName val="A-1"/>
      <sheetName val="A-2 (A)"/>
      <sheetName val="A-2 (B)"/>
      <sheetName val="A-3"/>
      <sheetName val="A-3 (A)"/>
      <sheetName val="A-3 (B)"/>
      <sheetName val="A-4"/>
      <sheetName val="A-5"/>
      <sheetName val="A-6"/>
      <sheetName val="A-7"/>
      <sheetName val="A-8"/>
      <sheetName val="A-9"/>
      <sheetName val="A-10"/>
      <sheetName val="A-11"/>
      <sheetName val="B-1"/>
      <sheetName val="B-2"/>
      <sheetName val="B-3"/>
      <sheetName val="B-4"/>
      <sheetName val="B-5"/>
      <sheetName val="B-6"/>
      <sheetName val="B-8"/>
      <sheetName val="B-9"/>
      <sheetName val="C-1"/>
      <sheetName val="C-2"/>
      <sheetName val="C-3"/>
      <sheetName val="C-3 (A)"/>
      <sheetName val="C-3 (B)"/>
      <sheetName val="C-3 (C)"/>
      <sheetName val="C-3 (D)"/>
      <sheetName val="C-3 (E)"/>
      <sheetName val="C-4"/>
      <sheetName val="C-5"/>
      <sheetName val="C-6"/>
      <sheetName val="C-7(A-1)"/>
      <sheetName val="C-7(A-2)"/>
      <sheetName val="C-7(B-1)"/>
      <sheetName val="C-7 (B-1) A"/>
      <sheetName val="C-7 (B-1) B"/>
      <sheetName val="C-7(B-2)"/>
      <sheetName val="C-8"/>
      <sheetName val="C-9"/>
      <sheetName val="C-9 (A)"/>
      <sheetName val="C-10"/>
      <sheetName val="C-11"/>
      <sheetName val="C-12"/>
      <sheetName val="C-13"/>
      <sheetName val="C-14"/>
      <sheetName val="C-15"/>
      <sheetName val="C-16"/>
      <sheetName val="C-17"/>
      <sheetName val="C-18"/>
      <sheetName val="C-19"/>
      <sheetName val="C-20"/>
      <sheetName val="C-21"/>
      <sheetName val="D-1"/>
      <sheetName val="D-2"/>
      <sheetName val="D-3"/>
      <sheetName val="D-4"/>
      <sheetName val="D-5"/>
      <sheetName val="D-6 (1)"/>
      <sheetName val="D-6 (2)"/>
      <sheetName val="D-6 (3)"/>
      <sheetName val="D-6 (4)"/>
      <sheetName val="D-6 (B)"/>
      <sheetName val="D-7"/>
      <sheetName val="D-8"/>
      <sheetName val="D-9"/>
      <sheetName val="D-10"/>
      <sheetName val="D-11"/>
      <sheetName val="D-12"/>
      <sheetName val="D-13"/>
      <sheetName val="D-14"/>
      <sheetName val="E-1"/>
      <sheetName val="E-2"/>
      <sheetName val="E-3"/>
      <sheetName val="E-4"/>
      <sheetName val="E-5"/>
      <sheetName val="E-6"/>
    </sheetNames>
    <sheetDataSet>
      <sheetData sheetId="0" refreshError="1"/>
      <sheetData sheetId="1" refreshError="1"/>
      <sheetData sheetId="2" refreshError="1"/>
      <sheetData sheetId="3" refreshError="1">
        <row r="37">
          <cell r="E37">
            <v>49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SUMM PS"/>
      <sheetName val="EX. SUMM GEN"/>
      <sheetName val="Maintenance "/>
      <sheetName val="CENTRAL SECTOR"/>
      <sheetName val="SCH,ACT"/>
      <sheetName val="GP Ther"/>
      <sheetName val="GP Hyd"/>
      <sheetName val="Fuel Cons."/>
      <sheetName val="Unitwise TPI"/>
      <sheetName val="Stnwise TPI"/>
      <sheetName val="Monthwise TPI"/>
      <sheetName val="PLF aprsep"/>
      <sheetName val="PLF OctMar"/>
      <sheetName val="Monthwise Sp.oil Cons."/>
      <sheetName val="Oil Cons. Account"/>
      <sheetName val="CA"/>
      <sheetName val="TIME DURATION CAUSE ANALYSIS"/>
      <sheetName val="Ploss"/>
      <sheetName val="MCRH"/>
      <sheetName val="R.Hrs. Since Comm"/>
      <sheetName val="LEVEL"/>
      <sheetName val="EB"/>
      <sheetName val="MORNING,EVENING PEAK"/>
      <sheetName val="COMP,UNRESTRICTED DEMAND"/>
      <sheetName val="CSG 01-02"/>
      <sheetName val="CSD"/>
      <sheetName val="SUPPLY HRS"/>
      <sheetName val="MiniMicro"/>
      <sheetName val="MPSEB90-01MONTHLY GENPLF"/>
      <sheetName val="400KV LOD"/>
      <sheetName val="220KV"/>
      <sheetName val="Energy Audit At PS"/>
      <sheetName val="All India PLF 1991-92 onwards"/>
      <sheetName val="R_Hrs_ Since Comm"/>
      <sheetName val="STN WISE EMR"/>
      <sheetName val="BREAKUP OF OIL"/>
      <sheetName val="ATC Loss Red"/>
      <sheetName val="DLC"/>
      <sheetName val="dpc cost"/>
      <sheetName val="SUMMERY"/>
      <sheetName val="C.S.GENERATION"/>
      <sheetName val="A"/>
      <sheetName val="agl-pump-sets"/>
      <sheetName val="EG"/>
      <sheetName val="pump-sets(AI)"/>
      <sheetName val="installes-capacity"/>
      <sheetName val="per-capita"/>
      <sheetName val="towns&amp;villages"/>
      <sheetName val="EX_SUMM_PS"/>
      <sheetName val="EX__SUMM_GEN"/>
      <sheetName val="Maintenance_"/>
      <sheetName val="CENTRAL_SECTOR"/>
      <sheetName val="GP_Ther"/>
      <sheetName val="GP_Hyd"/>
      <sheetName val="Fuel_Cons_"/>
      <sheetName val="Unitwise_TPI"/>
      <sheetName val="Stnwise_TPI"/>
      <sheetName val="Monthwise_TPI"/>
      <sheetName val="PLF_aprsep"/>
      <sheetName val="PLF_OctMar"/>
      <sheetName val="Monthwise_Sp_oil_Cons_"/>
      <sheetName val="Oil_Cons__Account"/>
      <sheetName val="TIME_DURATION_CAUSE_ANALYSIS"/>
      <sheetName val="R_Hrs__Since_Comm"/>
      <sheetName val="MORNING,EVENING_PEAK"/>
      <sheetName val="COMP,UNRESTRICTED_DEMAND"/>
      <sheetName val="CSG_01-02"/>
      <sheetName val="SUPPLY_HRS"/>
      <sheetName val="MPSEB90-01MONTHLY_GENPLF"/>
      <sheetName val="400KV_LOD"/>
      <sheetName val="Energy_Audit_At_PS"/>
      <sheetName val="All_India_PLF_1991-92_onwards"/>
      <sheetName val="R_Hrs__Since_Comm1"/>
      <sheetName val="BREAKUP_OF_OIL"/>
      <sheetName val="STN_WISE_EMR"/>
      <sheetName val="C_S_GENERATION"/>
      <sheetName val="EX_SUMM_PS1"/>
      <sheetName val="EX__SUMM_GEN1"/>
      <sheetName val="Maintenance_1"/>
      <sheetName val="CENTRAL_SECTOR1"/>
      <sheetName val="GP_Ther1"/>
      <sheetName val="GP_Hyd1"/>
      <sheetName val="Fuel_Cons_1"/>
      <sheetName val="Unitwise_TPI1"/>
      <sheetName val="Stnwise_TPI1"/>
      <sheetName val="Monthwise_TPI1"/>
      <sheetName val="PLF_aprsep1"/>
      <sheetName val="PLF_OctMar1"/>
      <sheetName val="Monthwise_Sp_oil_Cons_1"/>
      <sheetName val="Oil_Cons__Account1"/>
      <sheetName val="TIME_DURATION_CAUSE_ANALYSIS1"/>
      <sheetName val="R_Hrs__Since_Comm2"/>
      <sheetName val="MORNING,EVENING_PEAK1"/>
      <sheetName val="COMP,UNRESTRICTED_DEMAND1"/>
      <sheetName val="CSG_01-021"/>
      <sheetName val="SUPPLY_HRS1"/>
      <sheetName val="MPSEB90-01MONTHLY_GENPLF1"/>
      <sheetName val="400KV_LOD1"/>
      <sheetName val="Energy_Audit_At_PS1"/>
      <sheetName val="All_India_PLF_1991-92_onwards1"/>
      <sheetName val="R_Hrs__Since_Comm3"/>
      <sheetName val="EX_SUMM_PS2"/>
      <sheetName val="EX__SUMM_GEN2"/>
      <sheetName val="Maintenance_2"/>
      <sheetName val="CENTRAL_SECTOR2"/>
      <sheetName val="GP_Ther2"/>
      <sheetName val="GP_Hyd2"/>
      <sheetName val="Fuel_Cons_2"/>
      <sheetName val="Unitwise_TPI2"/>
      <sheetName val="Stnwise_TPI2"/>
      <sheetName val="Monthwise_TPI2"/>
      <sheetName val="PLF_aprsep2"/>
      <sheetName val="PLF_OctMar2"/>
      <sheetName val="Monthwise_Sp_oil_Cons_2"/>
      <sheetName val="Oil_Cons__Account2"/>
      <sheetName val="TIME_DURATION_CAUSE_ANALYSIS2"/>
      <sheetName val="R_Hrs__Since_Comm4"/>
      <sheetName val="MORNING,EVENING_PEAK2"/>
      <sheetName val="COMP,UNRESTRICTED_DEMAND2"/>
      <sheetName val="CSG_01-022"/>
      <sheetName val="SUPPLY_HRS2"/>
      <sheetName val="MPSEB90-01MONTHLY_GENPLF2"/>
      <sheetName val="400KV_LOD2"/>
      <sheetName val="Energy_Audit_At_PS2"/>
      <sheetName val="All_India_PLF_1991-92_onwards2"/>
      <sheetName val="R_Hrs__Since_Comm5"/>
      <sheetName val="ATC_Loss_R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refreshError="1"/>
      <sheetData sheetId="76" refreshError="1"/>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Cap 03-04"/>
    </sheetNames>
    <sheetDataSet>
      <sheetData sheetId="0" refreshError="1">
        <row r="721">
          <cell r="F721">
            <v>0.90799276391293349</v>
          </cell>
        </row>
      </sheetData>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3-04|71"/>
      <sheetName val="03-04|72"/>
      <sheetName val="03-04|74"/>
      <sheetName val="03-04|75"/>
      <sheetName val="03-04|76"/>
      <sheetName val="03-04|77"/>
      <sheetName val="03-04|79"/>
      <sheetName val="03-04|83"/>
      <sheetName val="03-04|Master"/>
      <sheetName val="04R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utive Summary -Thermal"/>
      <sheetName val="MPEB Performance"/>
      <sheetName val="Stationwise Thermal &amp; Hydel Gen"/>
      <sheetName val="Fuel Oil &amp; Aux. Cons."/>
      <sheetName val="TWELVE"/>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Executive Summary _Thermal"/>
      <sheetName val="Stationwise Thermal _ Hydel Gen"/>
      <sheetName val="BREAKUP OF OIL"/>
      <sheetName val="C.S.GENERATION"/>
      <sheetName val="data"/>
      <sheetName val="R.Hrs. Since Comm"/>
      <sheetName val="Salient1"/>
      <sheetName val="Sept "/>
      <sheetName val="04REL"/>
      <sheetName val="A"/>
      <sheetName val="agl-pump-sets"/>
      <sheetName val="EG"/>
      <sheetName val="pump-sets(AI)"/>
      <sheetName val="installes-capacity"/>
      <sheetName val="per-capita"/>
      <sheetName val="towns&amp;villages"/>
      <sheetName val="DLC"/>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Executive_Summary__Thermal"/>
      <sheetName val="Stationwise_Thermal___Hydel_Gen"/>
      <sheetName val="C_S_GENERATION"/>
      <sheetName val="BREAKUP_OF_OIL"/>
      <sheetName val="R_Hrs__Since_Comm"/>
      <sheetName val="Sept_"/>
      <sheetName val="A 3.7"/>
      <sheetName val="Cover"/>
      <sheetName val="Vol IV_b"/>
      <sheetName val="Coalmine"/>
      <sheetName val="Executive_Summary_-Thermal1"/>
      <sheetName val="MPEB_Performance1"/>
      <sheetName val="Stationwise_Thermal_&amp;_Hydel_Ge1"/>
      <sheetName val="Fuel_Oil_&amp;_Aux__Cons_1"/>
      <sheetName val="Yearly_Thermal1"/>
      <sheetName val="Yearly_Hydel1"/>
      <sheetName val="MPSEB90-01MONTHLY_GENPLF1"/>
      <sheetName val="UNITWISE_GEN_&amp;_FACTORS_(S)1"/>
      <sheetName val="TARGET_97-981"/>
      <sheetName val="TARGET_98-991"/>
      <sheetName val="TARGET_99-001"/>
      <sheetName val="TARGET_00-011"/>
      <sheetName val="Executive_Summary__Thermal1"/>
      <sheetName val="Stationwise_Thermal___Hydel_Ge1"/>
      <sheetName val="C_S_GENERATION1"/>
      <sheetName val="BREAKUP_OF_OIL1"/>
      <sheetName val="R_Hrs__Since_Comm1"/>
      <sheetName val="Sept_1"/>
      <sheetName val="Executive_Summary_-Thermal2"/>
      <sheetName val="MPEB_Performance2"/>
      <sheetName val="Stationwise_Thermal_&amp;_Hydel_Ge2"/>
      <sheetName val="Fuel_Oil_&amp;_Aux__Cons_2"/>
      <sheetName val="Yearly_Thermal2"/>
      <sheetName val="Yearly_Hydel2"/>
      <sheetName val="MPSEB90-01MONTHLY_GENPLF2"/>
      <sheetName val="UNITWISE_GEN_&amp;_FACTORS_(S)2"/>
      <sheetName val="TARGET_97-982"/>
      <sheetName val="TARGET_98-992"/>
      <sheetName val="TARGET_99-002"/>
      <sheetName val="TARGET_00-012"/>
      <sheetName val="Executive_Summary__Thermal2"/>
      <sheetName val="Stationwise_Thermal___Hydel_Ge2"/>
      <sheetName val="C_S_GENERATION2"/>
      <sheetName val="BREAKUP_OF_OIL2"/>
      <sheetName val="R_Hrs__Since_Comm2"/>
      <sheetName val="Sept_2"/>
      <sheetName val="Sheet1"/>
      <sheetName val="Sheet2"/>
      <sheetName val="Sheet3"/>
      <sheetName val="7.11 p1"/>
      <sheetName val="STN WISE EMR"/>
      <sheetName val="Schedule SS4-Old"/>
      <sheetName val="ZKOK6"/>
      <sheetName val="Lead "/>
      <sheetName val="Labour charges"/>
      <sheetName val="Newabstract"/>
      <sheetName val="A2-02-03"/>
      <sheetName val="cls"/>
      <sheetName val="Dom"/>
      <sheetName val="ATP"/>
      <sheetName val="Inputs"/>
      <sheetName val="all"/>
      <sheetName val="PART-III "/>
      <sheetName val="Lead statement-VJA"/>
      <sheetName val="Mortars"/>
      <sheetName val="SS-III &amp; SS-V"/>
      <sheetName val="Addl_40"/>
    </sheetNames>
    <sheetDataSet>
      <sheetData sheetId="0" refreshError="1">
        <row r="3">
          <cell r="A3" t="str">
            <v>STATION NAME</v>
          </cell>
        </row>
        <row r="4">
          <cell r="A4" t="str">
            <v xml:space="preserve"> </v>
          </cell>
          <cell r="B4" t="str">
            <v>P A R T I C U L A R S</v>
          </cell>
          <cell r="C4" t="str">
            <v>MW</v>
          </cell>
          <cell r="D4" t="str">
            <v>91-92</v>
          </cell>
          <cell r="E4" t="str">
            <v>92-93</v>
          </cell>
          <cell r="F4" t="str">
            <v>93-94</v>
          </cell>
          <cell r="G4" t="str">
            <v>94-95</v>
          </cell>
          <cell r="H4" t="str">
            <v xml:space="preserve">95-96 </v>
          </cell>
          <cell r="I4" t="str">
            <v>MKwh</v>
          </cell>
          <cell r="J4" t="str">
            <v>%</v>
          </cell>
          <cell r="K4" t="str">
            <v>MW</v>
          </cell>
          <cell r="L4" t="str">
            <v>OP.STOCK</v>
          </cell>
          <cell r="M4" t="str">
            <v>RECIEPT</v>
          </cell>
          <cell r="N4" t="str">
            <v>MT</v>
          </cell>
          <cell r="O4" t="str">
            <v>Kg/kWH</v>
          </cell>
          <cell r="P4" t="str">
            <v>KL</v>
          </cell>
          <cell r="Q4" t="str">
            <v>ml/KWH</v>
          </cell>
        </row>
        <row r="5">
          <cell r="A5">
            <v>1</v>
          </cell>
          <cell r="B5" t="str">
            <v>Thermal  Generation (Including 100 % Satpura )</v>
          </cell>
          <cell r="C5" t="str">
            <v>MU</v>
          </cell>
          <cell r="D5">
            <v>11579.92</v>
          </cell>
          <cell r="E5">
            <v>12363.2</v>
          </cell>
          <cell r="F5">
            <v>13331.49</v>
          </cell>
          <cell r="G5">
            <v>14781.19868</v>
          </cell>
          <cell r="H5">
            <v>16071.35</v>
          </cell>
          <cell r="I5" t="str">
            <v xml:space="preserve"> </v>
          </cell>
          <cell r="J5">
            <v>0</v>
          </cell>
          <cell r="K5">
            <v>57</v>
          </cell>
          <cell r="L5">
            <v>0</v>
          </cell>
          <cell r="M5">
            <v>0</v>
          </cell>
          <cell r="N5">
            <v>277748</v>
          </cell>
          <cell r="O5">
            <v>1.1912334877337452</v>
          </cell>
          <cell r="P5">
            <v>0</v>
          </cell>
          <cell r="Q5">
            <v>0</v>
          </cell>
        </row>
        <row r="6">
          <cell r="A6">
            <v>2</v>
          </cell>
          <cell r="B6" t="str">
            <v xml:space="preserve">Plan Target    </v>
          </cell>
          <cell r="C6" t="str">
            <v>MU</v>
          </cell>
          <cell r="D6">
            <v>13440</v>
          </cell>
          <cell r="E6">
            <v>13240</v>
          </cell>
          <cell r="F6">
            <v>14935</v>
          </cell>
          <cell r="G6">
            <v>14850</v>
          </cell>
          <cell r="H6">
            <v>16620</v>
          </cell>
          <cell r="I6" t="str">
            <v xml:space="preserve"> </v>
          </cell>
          <cell r="J6">
            <v>0</v>
          </cell>
          <cell r="K6">
            <v>60</v>
          </cell>
          <cell r="L6">
            <v>0</v>
          </cell>
          <cell r="M6">
            <v>0</v>
          </cell>
          <cell r="N6">
            <v>71743</v>
          </cell>
          <cell r="O6">
            <v>1.1081711461229535</v>
          </cell>
          <cell r="P6">
            <v>0</v>
          </cell>
          <cell r="Q6">
            <v>0</v>
          </cell>
        </row>
        <row r="7">
          <cell r="A7">
            <v>3</v>
          </cell>
          <cell r="B7" t="str">
            <v>ACHIEVEMENT Percentage of ( 2 )</v>
          </cell>
          <cell r="C7" t="str">
            <v>%</v>
          </cell>
          <cell r="D7">
            <v>86.160119047619048</v>
          </cell>
          <cell r="E7">
            <v>93.377643504531719</v>
          </cell>
          <cell r="F7">
            <v>89.26340810177436</v>
          </cell>
          <cell r="G7">
            <v>99.53669144781145</v>
          </cell>
          <cell r="H7">
            <v>96.698856799037301</v>
          </cell>
          <cell r="I7" t="str">
            <v xml:space="preserve"> </v>
          </cell>
          <cell r="J7">
            <v>0</v>
          </cell>
          <cell r="K7">
            <v>160</v>
          </cell>
          <cell r="L7">
            <v>0</v>
          </cell>
          <cell r="M7">
            <v>0</v>
          </cell>
          <cell r="N7">
            <v>588701</v>
          </cell>
          <cell r="O7">
            <v>0.93894701585377527</v>
          </cell>
          <cell r="P7">
            <v>7154</v>
          </cell>
          <cell r="Q7">
            <v>11.410252320648187</v>
          </cell>
        </row>
        <row r="8">
          <cell r="A8">
            <v>4</v>
          </cell>
          <cell r="B8" t="str">
            <v>Plant    Utilisation    Factor            **</v>
          </cell>
          <cell r="C8" t="str">
            <v>%</v>
          </cell>
          <cell r="D8">
            <v>49.14</v>
          </cell>
          <cell r="E8">
            <v>52.6</v>
          </cell>
          <cell r="F8">
            <v>56.03</v>
          </cell>
          <cell r="G8">
            <v>58.1673864745838</v>
          </cell>
          <cell r="H8">
            <v>59.2</v>
          </cell>
          <cell r="I8">
            <v>119</v>
          </cell>
          <cell r="J8">
            <v>11.529331976941336</v>
          </cell>
          <cell r="K8">
            <v>200</v>
          </cell>
          <cell r="L8">
            <v>0</v>
          </cell>
          <cell r="M8">
            <v>0</v>
          </cell>
          <cell r="N8">
            <v>983703</v>
          </cell>
          <cell r="O8">
            <v>0.95306205493387575</v>
          </cell>
          <cell r="P8">
            <v>4674</v>
          </cell>
          <cell r="Q8">
            <v>4.5284115680860335</v>
          </cell>
        </row>
        <row r="9">
          <cell r="A9">
            <v>5</v>
          </cell>
          <cell r="B9" t="str">
            <v>Plant    Availibility   Factor              **</v>
          </cell>
          <cell r="C9" t="str">
            <v>%</v>
          </cell>
          <cell r="D9">
            <v>66.92</v>
          </cell>
          <cell r="E9">
            <v>71.400000000000006</v>
          </cell>
          <cell r="F9">
            <v>72.040000000000006</v>
          </cell>
          <cell r="G9">
            <v>75.44</v>
          </cell>
          <cell r="H9">
            <v>75.3</v>
          </cell>
          <cell r="I9">
            <v>126</v>
          </cell>
          <cell r="J9">
            <v>12.357181385769627</v>
          </cell>
          <cell r="K9">
            <v>176</v>
          </cell>
          <cell r="L9">
            <v>0</v>
          </cell>
          <cell r="M9">
            <v>0</v>
          </cell>
          <cell r="N9">
            <v>985516</v>
          </cell>
          <cell r="O9">
            <v>0.9665238071887412</v>
          </cell>
          <cell r="P9">
            <v>4737</v>
          </cell>
          <cell r="Q9">
            <v>4.6457117638405334</v>
          </cell>
        </row>
        <row r="10">
          <cell r="A10">
            <v>6</v>
          </cell>
          <cell r="B10" t="str">
            <v>Partial  Unavailability Factor         **</v>
          </cell>
          <cell r="C10" t="str">
            <v>%</v>
          </cell>
          <cell r="D10">
            <v>17.78</v>
          </cell>
          <cell r="E10">
            <v>18.8</v>
          </cell>
          <cell r="F10">
            <v>16</v>
          </cell>
          <cell r="G10">
            <v>17.272613525416201</v>
          </cell>
          <cell r="H10">
            <v>16.16</v>
          </cell>
          <cell r="I10">
            <v>91.84</v>
          </cell>
          <cell r="J10">
            <v>14.733059548254619</v>
          </cell>
          <cell r="K10">
            <v>146</v>
          </cell>
          <cell r="L10">
            <v>0</v>
          </cell>
          <cell r="M10">
            <v>0</v>
          </cell>
          <cell r="N10">
            <v>626484</v>
          </cell>
          <cell r="O10">
            <v>1.0050115503080082</v>
          </cell>
          <cell r="P10">
            <v>6372</v>
          </cell>
          <cell r="Q10">
            <v>10.222022587268993</v>
          </cell>
        </row>
        <row r="11">
          <cell r="A11" t="str">
            <v>a</v>
          </cell>
          <cell r="B11" t="str">
            <v>Main Boiler</v>
          </cell>
          <cell r="C11" t="str">
            <v>%</v>
          </cell>
          <cell r="D11">
            <v>0</v>
          </cell>
          <cell r="E11">
            <v>0.38</v>
          </cell>
          <cell r="F11">
            <v>0.24</v>
          </cell>
          <cell r="G11">
            <v>0.25</v>
          </cell>
          <cell r="H11">
            <v>2.4</v>
          </cell>
          <cell r="I11">
            <v>104.13</v>
          </cell>
          <cell r="J11">
            <v>14.347718253968255</v>
          </cell>
          <cell r="K11">
            <v>192</v>
          </cell>
          <cell r="L11">
            <v>0</v>
          </cell>
          <cell r="M11">
            <v>0</v>
          </cell>
          <cell r="N11">
            <v>745282</v>
          </cell>
          <cell r="O11">
            <v>1.0268986992945326</v>
          </cell>
          <cell r="P11">
            <v>7889</v>
          </cell>
          <cell r="Q11">
            <v>10.869984567901234</v>
          </cell>
        </row>
        <row r="12">
          <cell r="A12" t="str">
            <v>b</v>
          </cell>
          <cell r="B12" t="str">
            <v>Boiler Auxiliaries(Mainly Mills)</v>
          </cell>
          <cell r="C12" t="str">
            <v>%</v>
          </cell>
          <cell r="D12">
            <v>2.1352047355439101</v>
          </cell>
          <cell r="E12">
            <v>0.82</v>
          </cell>
          <cell r="F12">
            <v>1.03</v>
          </cell>
          <cell r="G12">
            <v>0.57999999999999996</v>
          </cell>
          <cell r="H12">
            <v>5.0999999999999996</v>
          </cell>
          <cell r="I12">
            <v>102.85735</v>
          </cell>
          <cell r="J12">
            <v>14.163777196364638</v>
          </cell>
          <cell r="K12">
            <v>164</v>
          </cell>
          <cell r="L12">
            <v>0</v>
          </cell>
          <cell r="M12">
            <v>0</v>
          </cell>
          <cell r="N12">
            <v>747152</v>
          </cell>
          <cell r="O12">
            <v>1.0288515560451665</v>
          </cell>
          <cell r="P12">
            <v>6596.07</v>
          </cell>
          <cell r="Q12">
            <v>9.0829936656568435</v>
          </cell>
        </row>
        <row r="13">
          <cell r="A13" t="str">
            <v>c</v>
          </cell>
          <cell r="B13" t="str">
            <v>Turbine</v>
          </cell>
          <cell r="C13" t="str">
            <v>%</v>
          </cell>
          <cell r="D13">
            <v>0.30946718340726254</v>
          </cell>
          <cell r="E13">
            <v>1.1200000000000001</v>
          </cell>
          <cell r="F13">
            <v>1.37</v>
          </cell>
          <cell r="G13">
            <v>0.28000000000000003</v>
          </cell>
          <cell r="H13">
            <v>0.8</v>
          </cell>
          <cell r="I13">
            <v>111.1</v>
          </cell>
          <cell r="J13">
            <v>13.938025341864257</v>
          </cell>
          <cell r="K13">
            <v>182</v>
          </cell>
          <cell r="L13">
            <v>0</v>
          </cell>
          <cell r="M13">
            <v>0</v>
          </cell>
          <cell r="N13">
            <v>830584</v>
          </cell>
          <cell r="O13">
            <v>1.0420072763768662</v>
          </cell>
          <cell r="P13">
            <v>10237</v>
          </cell>
          <cell r="Q13">
            <v>12.842805168736669</v>
          </cell>
        </row>
        <row r="14">
          <cell r="A14" t="str">
            <v>d</v>
          </cell>
          <cell r="B14" t="str">
            <v>Turbine Auxiliaries</v>
          </cell>
          <cell r="C14" t="str">
            <v>%</v>
          </cell>
          <cell r="D14">
            <v>1.1834191455446403</v>
          </cell>
          <cell r="E14">
            <v>0.81</v>
          </cell>
          <cell r="F14">
            <v>0.54</v>
          </cell>
          <cell r="G14">
            <v>0.21</v>
          </cell>
          <cell r="H14">
            <v>0.6</v>
          </cell>
          <cell r="I14">
            <v>127</v>
          </cell>
          <cell r="J14">
            <v>12.480345911949685</v>
          </cell>
          <cell r="K14">
            <v>192</v>
          </cell>
          <cell r="L14">
            <v>0</v>
          </cell>
          <cell r="M14">
            <v>0</v>
          </cell>
          <cell r="N14">
            <v>1055897</v>
          </cell>
          <cell r="O14">
            <v>1.0376346305031448</v>
          </cell>
          <cell r="P14">
            <v>6774</v>
          </cell>
          <cell r="Q14">
            <v>6.6568396226415096</v>
          </cell>
        </row>
        <row r="15">
          <cell r="A15" t="str">
            <v>e</v>
          </cell>
          <cell r="B15" t="str">
            <v>Generator</v>
          </cell>
          <cell r="C15" t="str">
            <v>%</v>
          </cell>
          <cell r="D15">
            <v>0.23316136939653051</v>
          </cell>
          <cell r="E15">
            <v>0.36</v>
          </cell>
          <cell r="F15">
            <v>0.69</v>
          </cell>
          <cell r="G15">
            <v>0.93</v>
          </cell>
          <cell r="H15">
            <v>0.3</v>
          </cell>
          <cell r="I15">
            <v>128.80000000000001</v>
          </cell>
          <cell r="J15">
            <v>11.592115921159214</v>
          </cell>
          <cell r="K15">
            <v>196</v>
          </cell>
          <cell r="L15">
            <v>0</v>
          </cell>
          <cell r="M15">
            <v>0</v>
          </cell>
          <cell r="N15">
            <v>1098156</v>
          </cell>
          <cell r="O15">
            <v>0.98835028350283505</v>
          </cell>
          <cell r="P15">
            <v>6387</v>
          </cell>
          <cell r="Q15">
            <v>5.7483574835748366</v>
          </cell>
        </row>
        <row r="16">
          <cell r="A16" t="str">
            <v>f</v>
          </cell>
          <cell r="B16" t="str">
            <v>Electrical</v>
          </cell>
          <cell r="C16" t="str">
            <v>%</v>
          </cell>
          <cell r="D16">
            <v>0.46916617012716505</v>
          </cell>
          <cell r="E16">
            <v>0.28000000000000003</v>
          </cell>
          <cell r="F16">
            <v>0.28999999999999998</v>
          </cell>
          <cell r="G16">
            <v>1.78</v>
          </cell>
          <cell r="H16">
            <v>0.8</v>
          </cell>
          <cell r="I16">
            <v>132.66300000000001</v>
          </cell>
          <cell r="J16">
            <v>11.803283064193247</v>
          </cell>
          <cell r="K16">
            <v>190</v>
          </cell>
          <cell r="L16">
            <v>0</v>
          </cell>
          <cell r="M16">
            <v>0</v>
          </cell>
          <cell r="N16">
            <v>1049273</v>
          </cell>
          <cell r="O16">
            <v>0.93355843231460478</v>
          </cell>
          <cell r="P16">
            <v>5874</v>
          </cell>
          <cell r="Q16">
            <v>5.2262111303883625</v>
          </cell>
        </row>
        <row r="17">
          <cell r="A17" t="str">
            <v>g</v>
          </cell>
          <cell r="B17" t="str">
            <v>Coal related (Quality ,Quantity ,Handling ,wet coal)</v>
          </cell>
          <cell r="C17" t="str">
            <v>%</v>
          </cell>
          <cell r="D17">
            <v>3.0365300291812445</v>
          </cell>
          <cell r="E17">
            <v>0.33</v>
          </cell>
          <cell r="F17">
            <v>0.12</v>
          </cell>
          <cell r="G17">
            <v>0.47</v>
          </cell>
          <cell r="H17">
            <v>5.8</v>
          </cell>
          <cell r="I17">
            <v>98.7</v>
          </cell>
          <cell r="J17">
            <v>11.927636587753327</v>
          </cell>
          <cell r="K17">
            <v>188</v>
          </cell>
          <cell r="L17">
            <v>0</v>
          </cell>
          <cell r="M17">
            <v>0</v>
          </cell>
          <cell r="N17">
            <v>770211</v>
          </cell>
          <cell r="O17">
            <v>0.93077982815502303</v>
          </cell>
          <cell r="P17">
            <v>3594</v>
          </cell>
          <cell r="Q17">
            <v>4.3432549033825181</v>
          </cell>
        </row>
        <row r="18">
          <cell r="A18" t="str">
            <v>h</v>
          </cell>
          <cell r="B18" t="str">
            <v>Others</v>
          </cell>
          <cell r="C18" t="str">
            <v>%</v>
          </cell>
          <cell r="D18">
            <v>2.2070544258220908</v>
          </cell>
          <cell r="E18">
            <v>3.85</v>
          </cell>
          <cell r="F18">
            <v>1.23</v>
          </cell>
          <cell r="G18">
            <v>1</v>
          </cell>
          <cell r="H18">
            <v>0.5</v>
          </cell>
          <cell r="I18">
            <v>123.9</v>
          </cell>
          <cell r="J18">
            <v>12.5</v>
          </cell>
          <cell r="K18">
            <v>172</v>
          </cell>
          <cell r="L18">
            <v>0</v>
          </cell>
          <cell r="M18">
            <v>0</v>
          </cell>
          <cell r="N18">
            <v>945093</v>
          </cell>
          <cell r="O18">
            <v>0.95</v>
          </cell>
          <cell r="P18">
            <v>4874</v>
          </cell>
          <cell r="Q18">
            <v>4.9162800080693971</v>
          </cell>
        </row>
        <row r="19">
          <cell r="A19">
            <v>7</v>
          </cell>
          <cell r="B19" t="str">
            <v xml:space="preserve">Planned  Outage         Rate          </v>
          </cell>
          <cell r="C19" t="str">
            <v>MU</v>
          </cell>
          <cell r="D19">
            <v>3672.14</v>
          </cell>
          <cell r="E19">
            <v>3192.88</v>
          </cell>
          <cell r="F19">
            <v>3765.67</v>
          </cell>
          <cell r="G19">
            <v>2144.02</v>
          </cell>
          <cell r="H19">
            <v>3421.66</v>
          </cell>
          <cell r="I19">
            <v>107.73</v>
          </cell>
          <cell r="J19">
            <v>12.12</v>
          </cell>
          <cell r="K19">
            <v>180</v>
          </cell>
          <cell r="L19">
            <v>0</v>
          </cell>
          <cell r="M19">
            <v>0</v>
          </cell>
          <cell r="N19">
            <v>852784</v>
          </cell>
          <cell r="O19">
            <v>0.95899999999999996</v>
          </cell>
          <cell r="P19">
            <v>3494</v>
          </cell>
          <cell r="Q19">
            <v>3.93</v>
          </cell>
        </row>
        <row r="20">
          <cell r="A20" t="str">
            <v>a</v>
          </cell>
          <cell r="B20">
            <v>0</v>
          </cell>
          <cell r="C20" t="str">
            <v>No</v>
          </cell>
          <cell r="D20">
            <v>18</v>
          </cell>
          <cell r="E20">
            <v>23</v>
          </cell>
          <cell r="F20">
            <v>20</v>
          </cell>
          <cell r="G20">
            <v>24</v>
          </cell>
          <cell r="H20">
            <v>23</v>
          </cell>
          <cell r="I20">
            <v>118.3586</v>
          </cell>
          <cell r="J20">
            <v>11.988607114621157</v>
          </cell>
          <cell r="K20">
            <v>185.2</v>
          </cell>
          <cell r="L20">
            <v>0</v>
          </cell>
          <cell r="M20">
            <v>0</v>
          </cell>
          <cell r="N20">
            <v>943103.4</v>
          </cell>
          <cell r="O20">
            <v>0.95233770879449242</v>
          </cell>
          <cell r="P20">
            <v>4844.6000000000004</v>
          </cell>
          <cell r="Q20">
            <v>4.832820705083023</v>
          </cell>
        </row>
        <row r="21">
          <cell r="A21" t="str">
            <v>b</v>
          </cell>
          <cell r="B21" t="str">
            <v xml:space="preserve">                                                       **</v>
          </cell>
          <cell r="C21" t="str">
            <v>%</v>
          </cell>
          <cell r="D21">
            <v>16</v>
          </cell>
          <cell r="E21">
            <v>13.59</v>
          </cell>
          <cell r="F21">
            <v>16.079999999999998</v>
          </cell>
          <cell r="G21">
            <v>12.209376208374712</v>
          </cell>
          <cell r="H21">
            <v>12.6</v>
          </cell>
          <cell r="I21" t="str">
            <v xml:space="preserve"> </v>
          </cell>
          <cell r="J21">
            <v>0</v>
          </cell>
          <cell r="K21">
            <v>212</v>
          </cell>
          <cell r="L21">
            <v>0</v>
          </cell>
          <cell r="M21">
            <v>0</v>
          </cell>
          <cell r="N21">
            <v>978858</v>
          </cell>
          <cell r="O21">
            <v>0.9104724167759578</v>
          </cell>
          <cell r="P21">
            <v>19275</v>
          </cell>
          <cell r="Q21">
            <v>17.928398024388205</v>
          </cell>
        </row>
        <row r="22">
          <cell r="A22">
            <v>8</v>
          </cell>
          <cell r="B22" t="str">
            <v xml:space="preserve">Forced   Outage   </v>
          </cell>
          <cell r="C22" t="str">
            <v>MU</v>
          </cell>
          <cell r="D22">
            <v>4054.2</v>
          </cell>
          <cell r="E22">
            <v>3528.19</v>
          </cell>
          <cell r="F22">
            <v>2780.85</v>
          </cell>
          <cell r="G22">
            <v>3161.67</v>
          </cell>
          <cell r="H22">
            <v>3281.99</v>
          </cell>
          <cell r="I22">
            <v>114</v>
          </cell>
          <cell r="J22">
            <v>9.5494182393888369</v>
          </cell>
          <cell r="K22">
            <v>224</v>
          </cell>
          <cell r="L22">
            <v>0</v>
          </cell>
          <cell r="M22">
            <v>0</v>
          </cell>
          <cell r="N22">
            <v>1094158</v>
          </cell>
          <cell r="O22">
            <v>0.916541435260808</v>
          </cell>
          <cell r="P22">
            <v>18208</v>
          </cell>
          <cell r="Q22">
            <v>15.252263798490523</v>
          </cell>
        </row>
        <row r="23">
          <cell r="A23" t="str">
            <v>a</v>
          </cell>
          <cell r="B23" t="str">
            <v>90-91</v>
          </cell>
          <cell r="C23" t="str">
            <v>No</v>
          </cell>
          <cell r="D23">
            <v>838</v>
          </cell>
          <cell r="E23">
            <v>793</v>
          </cell>
          <cell r="F23">
            <v>756</v>
          </cell>
          <cell r="G23">
            <v>935</v>
          </cell>
          <cell r="H23">
            <v>1031</v>
          </cell>
          <cell r="I23">
            <v>113</v>
          </cell>
          <cell r="J23">
            <v>9.9372108975148166</v>
          </cell>
          <cell r="K23">
            <v>215</v>
          </cell>
          <cell r="L23">
            <v>0</v>
          </cell>
          <cell r="M23">
            <v>0</v>
          </cell>
          <cell r="N23">
            <v>1065421</v>
          </cell>
          <cell r="O23">
            <v>0.93693036917178185</v>
          </cell>
          <cell r="P23">
            <v>14929</v>
          </cell>
          <cell r="Q23">
            <v>13.128550574247672</v>
          </cell>
        </row>
        <row r="24">
          <cell r="A24" t="str">
            <v>b</v>
          </cell>
          <cell r="B24" t="str">
            <v xml:space="preserve">                                                      **</v>
          </cell>
          <cell r="C24" t="str">
            <v>%</v>
          </cell>
          <cell r="D24">
            <v>17.079999999999998</v>
          </cell>
          <cell r="E24">
            <v>15.01</v>
          </cell>
          <cell r="F24">
            <v>11.88</v>
          </cell>
          <cell r="G24">
            <v>12.35</v>
          </cell>
          <cell r="H24">
            <v>12.08</v>
          </cell>
          <cell r="I24">
            <v>93.49</v>
          </cell>
          <cell r="J24">
            <v>10.99106513049612</v>
          </cell>
          <cell r="K24">
            <v>218</v>
          </cell>
          <cell r="L24">
            <v>0</v>
          </cell>
          <cell r="M24">
            <v>0</v>
          </cell>
          <cell r="N24">
            <v>821535</v>
          </cell>
          <cell r="O24">
            <v>0.96583000235128147</v>
          </cell>
          <cell r="P24">
            <v>13865</v>
          </cell>
          <cell r="Q24">
            <v>16.300258640959321</v>
          </cell>
        </row>
        <row r="25">
          <cell r="A25" t="str">
            <v>c</v>
          </cell>
          <cell r="B25" t="str">
            <v>Boiler Tube Leakages</v>
          </cell>
          <cell r="C25" t="str">
            <v>MU</v>
          </cell>
          <cell r="D25">
            <v>1507</v>
          </cell>
          <cell r="E25">
            <v>1373.19</v>
          </cell>
          <cell r="F25">
            <v>1286</v>
          </cell>
          <cell r="G25">
            <v>1722</v>
          </cell>
          <cell r="H25">
            <v>2009.66</v>
          </cell>
          <cell r="I25">
            <v>93.94</v>
          </cell>
          <cell r="J25">
            <v>10.841941254544405</v>
          </cell>
          <cell r="K25">
            <v>220</v>
          </cell>
          <cell r="L25">
            <v>0</v>
          </cell>
          <cell r="M25">
            <v>0</v>
          </cell>
          <cell r="N25">
            <v>837244</v>
          </cell>
          <cell r="O25">
            <v>0.96629234231634831</v>
          </cell>
          <cell r="P25">
            <v>13463</v>
          </cell>
          <cell r="Q25">
            <v>15.538115298055283</v>
          </cell>
        </row>
        <row r="26">
          <cell r="A26" t="str">
            <v>d</v>
          </cell>
          <cell r="B26" t="str">
            <v>93-94</v>
          </cell>
          <cell r="C26" t="str">
            <v>No</v>
          </cell>
          <cell r="D26">
            <v>167</v>
          </cell>
          <cell r="E26">
            <v>188</v>
          </cell>
          <cell r="F26">
            <v>192</v>
          </cell>
          <cell r="G26">
            <v>240</v>
          </cell>
          <cell r="H26">
            <v>273</v>
          </cell>
          <cell r="I26">
            <v>106.832292</v>
          </cell>
          <cell r="J26">
            <v>10.580209698168929</v>
          </cell>
          <cell r="K26">
            <v>216</v>
          </cell>
          <cell r="L26">
            <v>0</v>
          </cell>
          <cell r="M26">
            <v>0</v>
          </cell>
          <cell r="N26">
            <v>1033657</v>
          </cell>
          <cell r="O26">
            <v>1.0236893369263482</v>
          </cell>
          <cell r="P26">
            <v>9864.48</v>
          </cell>
          <cell r="Q26">
            <v>9.7693557827434265</v>
          </cell>
        </row>
        <row r="27">
          <cell r="A27" t="str">
            <v>e</v>
          </cell>
          <cell r="B27" t="str">
            <v>94-95</v>
          </cell>
          <cell r="C27" t="str">
            <v>%</v>
          </cell>
          <cell r="D27">
            <v>6.3955985380519014</v>
          </cell>
          <cell r="E27">
            <v>5.829559290259148</v>
          </cell>
          <cell r="F27">
            <v>5.4781122578512509</v>
          </cell>
          <cell r="G27">
            <v>6.4055165111673595</v>
          </cell>
          <cell r="H27">
            <v>7.398106058932755</v>
          </cell>
          <cell r="I27">
            <v>121.3</v>
          </cell>
          <cell r="J27">
            <v>10.99728014505893</v>
          </cell>
          <cell r="K27">
            <v>217</v>
          </cell>
          <cell r="L27">
            <v>0</v>
          </cell>
          <cell r="M27">
            <v>0</v>
          </cell>
          <cell r="N27">
            <v>1127339</v>
          </cell>
          <cell r="O27">
            <v>1.0220661831368993</v>
          </cell>
          <cell r="P27">
            <v>19357</v>
          </cell>
          <cell r="Q27">
            <v>17.5494106980961</v>
          </cell>
        </row>
        <row r="28">
          <cell r="A28">
            <v>9</v>
          </cell>
          <cell r="B28" t="str">
            <v>Total          Coal           Consumption</v>
          </cell>
          <cell r="C28" t="str">
            <v>1000MT</v>
          </cell>
          <cell r="D28">
            <v>9628</v>
          </cell>
          <cell r="E28">
            <v>10365</v>
          </cell>
          <cell r="F28">
            <v>10889.111999999999</v>
          </cell>
          <cell r="G28">
            <v>12127.994971999999</v>
          </cell>
          <cell r="H28">
            <v>13030.226000000001</v>
          </cell>
          <cell r="I28">
            <v>119.5</v>
          </cell>
          <cell r="J28">
            <v>10.722296994167788</v>
          </cell>
          <cell r="K28">
            <v>214</v>
          </cell>
          <cell r="L28">
            <v>0</v>
          </cell>
          <cell r="M28">
            <v>0</v>
          </cell>
          <cell r="N28">
            <v>1148422</v>
          </cell>
          <cell r="O28">
            <v>1.0304369672498879</v>
          </cell>
          <cell r="P28">
            <v>9390</v>
          </cell>
          <cell r="Q28">
            <v>8.4253028263795429</v>
          </cell>
        </row>
        <row r="29">
          <cell r="A29">
            <v>10</v>
          </cell>
          <cell r="B29" t="str">
            <v xml:space="preserve">COST OF  Coal consumed @ Rs 800 /MT </v>
          </cell>
          <cell r="C29" t="str">
            <v>Cr Rs.</v>
          </cell>
          <cell r="D29">
            <v>770.24</v>
          </cell>
          <cell r="E29">
            <v>829.2</v>
          </cell>
          <cell r="F29">
            <v>871.12896000000001</v>
          </cell>
          <cell r="G29">
            <v>970.23959775999992</v>
          </cell>
          <cell r="H29">
            <v>1042.4180799999999</v>
          </cell>
          <cell r="I29">
            <v>130.69999999999999</v>
          </cell>
          <cell r="J29">
            <v>10.363967964475457</v>
          </cell>
          <cell r="K29">
            <v>217</v>
          </cell>
          <cell r="L29">
            <v>0</v>
          </cell>
          <cell r="M29">
            <v>0</v>
          </cell>
          <cell r="N29">
            <v>1215835</v>
          </cell>
          <cell r="O29">
            <v>0.96410673221790499</v>
          </cell>
          <cell r="P29">
            <v>7474</v>
          </cell>
          <cell r="Q29">
            <v>5.9265720402822932</v>
          </cell>
        </row>
        <row r="30">
          <cell r="A30">
            <v>11</v>
          </cell>
          <cell r="B30" t="str">
            <v>Specific    Coal           Consumption</v>
          </cell>
          <cell r="C30" t="str">
            <v>Kg/Kwh</v>
          </cell>
          <cell r="D30">
            <v>0.83</v>
          </cell>
          <cell r="E30">
            <v>0.8</v>
          </cell>
          <cell r="F30">
            <v>0.81679632209152919</v>
          </cell>
          <cell r="G30">
            <v>0.82050145151015585</v>
          </cell>
          <cell r="H30">
            <v>0.81</v>
          </cell>
          <cell r="I30">
            <v>139.19800000000001</v>
          </cell>
          <cell r="J30">
            <v>10.294415643003468</v>
          </cell>
          <cell r="K30">
            <v>213</v>
          </cell>
          <cell r="L30">
            <v>0</v>
          </cell>
          <cell r="M30">
            <v>0</v>
          </cell>
          <cell r="N30">
            <v>1152800</v>
          </cell>
          <cell r="O30">
            <v>0.85255552186485428</v>
          </cell>
          <cell r="P30">
            <v>6231</v>
          </cell>
          <cell r="Q30">
            <v>4.6081483837091488</v>
          </cell>
        </row>
        <row r="31">
          <cell r="A31">
            <v>12</v>
          </cell>
          <cell r="B31" t="str">
            <v>Total          Fuel Oil     Consumption</v>
          </cell>
          <cell r="C31" t="str">
            <v>1000KL</v>
          </cell>
          <cell r="D31">
            <v>147</v>
          </cell>
          <cell r="E31">
            <v>178</v>
          </cell>
          <cell r="F31">
            <v>144.66900000000001</v>
          </cell>
          <cell r="G31">
            <v>185.24459685843499</v>
          </cell>
          <cell r="H31">
            <v>124.101</v>
          </cell>
          <cell r="I31">
            <v>104.9</v>
          </cell>
          <cell r="J31">
            <v>10.818224944826023</v>
          </cell>
          <cell r="K31">
            <v>205</v>
          </cell>
          <cell r="L31">
            <v>0</v>
          </cell>
          <cell r="M31">
            <v>0</v>
          </cell>
          <cell r="N31">
            <v>842753</v>
          </cell>
          <cell r="O31">
            <v>0.86912216653259911</v>
          </cell>
          <cell r="P31">
            <v>4062</v>
          </cell>
          <cell r="Q31">
            <v>4.1890972093311056</v>
          </cell>
        </row>
        <row r="32">
          <cell r="A32">
            <v>13</v>
          </cell>
          <cell r="B32" t="str">
            <v>COST OF  Fuel oil consumed  @ Rs 7500 per MT</v>
          </cell>
          <cell r="C32" t="str">
            <v>Cr Rs.</v>
          </cell>
          <cell r="D32">
            <v>110.25</v>
          </cell>
          <cell r="E32">
            <v>133.5</v>
          </cell>
          <cell r="F32">
            <v>108.50174999999999</v>
          </cell>
          <cell r="G32">
            <v>138.93344764382627</v>
          </cell>
          <cell r="H32">
            <v>93.075749999999999</v>
          </cell>
          <cell r="I32">
            <v>136.1</v>
          </cell>
          <cell r="J32">
            <v>10.1</v>
          </cell>
          <cell r="K32">
            <v>208</v>
          </cell>
          <cell r="L32">
            <v>0</v>
          </cell>
          <cell r="M32">
            <v>0</v>
          </cell>
          <cell r="N32">
            <v>1212963</v>
          </cell>
          <cell r="O32">
            <v>0.9</v>
          </cell>
          <cell r="P32">
            <v>5019</v>
          </cell>
          <cell r="Q32">
            <v>3.72</v>
          </cell>
        </row>
        <row r="33">
          <cell r="A33">
            <v>14</v>
          </cell>
          <cell r="B33" t="str">
            <v xml:space="preserve">Specific    Fuel Oil      Consumption </v>
          </cell>
          <cell r="C33" t="str">
            <v>ml/Kwh</v>
          </cell>
          <cell r="D33">
            <v>12.72</v>
          </cell>
          <cell r="E33">
            <v>14.43</v>
          </cell>
          <cell r="F33">
            <v>10.851675244102497</v>
          </cell>
          <cell r="G33">
            <v>12.532447528026529</v>
          </cell>
          <cell r="H33">
            <v>7.72</v>
          </cell>
          <cell r="I33">
            <v>128.52000000000001</v>
          </cell>
          <cell r="J33">
            <v>9.93</v>
          </cell>
          <cell r="K33">
            <v>206</v>
          </cell>
          <cell r="L33">
            <v>0</v>
          </cell>
          <cell r="M33">
            <v>0</v>
          </cell>
          <cell r="N33">
            <v>1151942</v>
          </cell>
          <cell r="O33">
            <v>0.89</v>
          </cell>
          <cell r="P33">
            <v>5085</v>
          </cell>
          <cell r="Q33">
            <v>3.93</v>
          </cell>
        </row>
        <row r="34">
          <cell r="A34">
            <v>15</v>
          </cell>
          <cell r="B34" t="str">
            <v>Cost of  Fuels  per  Kwh  Generated</v>
          </cell>
          <cell r="C34" t="str">
            <v>Paise</v>
          </cell>
          <cell r="D34">
            <v>76.035931163600438</v>
          </cell>
          <cell r="E34">
            <v>77.868189465510554</v>
          </cell>
          <cell r="F34">
            <v>73.482462200399212</v>
          </cell>
          <cell r="G34">
            <v>75.039451766832357</v>
          </cell>
          <cell r="H34">
            <v>70.653294838330311</v>
          </cell>
          <cell r="I34">
            <v>127.8836</v>
          </cell>
          <cell r="J34">
            <v>10.301321710460989</v>
          </cell>
          <cell r="K34">
            <v>209.8</v>
          </cell>
          <cell r="L34">
            <v>0</v>
          </cell>
          <cell r="M34">
            <v>0</v>
          </cell>
          <cell r="N34">
            <v>1115258.6000000001</v>
          </cell>
          <cell r="O34">
            <v>0.89515688412307171</v>
          </cell>
          <cell r="P34">
            <v>5574.2</v>
          </cell>
          <cell r="Q34">
            <v>4.4747635266645087</v>
          </cell>
        </row>
        <row r="35">
          <cell r="A35">
            <v>16</v>
          </cell>
          <cell r="B35" t="str">
            <v>Thermal  Auxiliary Consumption   Total</v>
          </cell>
          <cell r="C35" t="str">
            <v>MU</v>
          </cell>
          <cell r="D35">
            <v>1235.3499999999999</v>
          </cell>
          <cell r="E35">
            <v>1288.0999999999999</v>
          </cell>
          <cell r="F35">
            <v>1394.5</v>
          </cell>
          <cell r="G35">
            <v>1558.7317929999999</v>
          </cell>
          <cell r="H35">
            <v>1648.2</v>
          </cell>
          <cell r="I35">
            <v>0</v>
          </cell>
          <cell r="J35">
            <v>0</v>
          </cell>
          <cell r="K35" t="str">
            <v xml:space="preserve"> </v>
          </cell>
          <cell r="L35" t="str">
            <v xml:space="preserve"> </v>
          </cell>
          <cell r="M35" t="str">
            <v xml:space="preserve"> </v>
          </cell>
          <cell r="N35">
            <v>1845307</v>
          </cell>
          <cell r="O35">
            <v>0.95352383412995734</v>
          </cell>
          <cell r="P35">
            <v>26429</v>
          </cell>
          <cell r="Q35">
            <v>13.656633509882445</v>
          </cell>
        </row>
        <row r="36">
          <cell r="A36">
            <v>17</v>
          </cell>
          <cell r="B36" t="str">
            <v>Thermal  Auxiliary Consumption   Percentage</v>
          </cell>
          <cell r="C36" t="str">
            <v>%</v>
          </cell>
          <cell r="D36">
            <v>10.67</v>
          </cell>
          <cell r="E36">
            <v>10.4</v>
          </cell>
          <cell r="F36">
            <v>10.449094587326698</v>
          </cell>
          <cell r="G36">
            <v>10.545367982294113</v>
          </cell>
          <cell r="H36">
            <v>10.255516804748822</v>
          </cell>
          <cell r="I36">
            <v>233</v>
          </cell>
          <cell r="J36">
            <v>10.171652085843506</v>
          </cell>
          <cell r="K36" t="str">
            <v xml:space="preserve"> </v>
          </cell>
          <cell r="L36">
            <v>126109</v>
          </cell>
          <cell r="M36">
            <v>2052076</v>
          </cell>
          <cell r="N36">
            <v>2149604</v>
          </cell>
          <cell r="O36">
            <v>0.93841304765397171</v>
          </cell>
          <cell r="P36">
            <v>22882</v>
          </cell>
          <cell r="Q36">
            <v>9.9891735205266574</v>
          </cell>
        </row>
        <row r="37">
          <cell r="A37">
            <v>18</v>
          </cell>
          <cell r="B37" t="str">
            <v>Cost of  Fuels  per  Kwh  sent out</v>
          </cell>
          <cell r="C37" t="str">
            <v>Paise</v>
          </cell>
          <cell r="D37">
            <v>85.116152725536196</v>
          </cell>
          <cell r="E37">
            <v>86.924723027331581</v>
          </cell>
          <cell r="F37">
            <v>82.066811650173122</v>
          </cell>
          <cell r="G37">
            <v>83.885484825402543</v>
          </cell>
          <cell r="H37">
            <v>78.727173328988457</v>
          </cell>
          <cell r="I37">
            <v>239</v>
          </cell>
          <cell r="J37">
            <v>11.081282832357346</v>
          </cell>
          <cell r="K37" t="str">
            <v xml:space="preserve"> </v>
          </cell>
          <cell r="L37">
            <v>140564</v>
          </cell>
          <cell r="M37">
            <v>1960713</v>
          </cell>
          <cell r="N37">
            <v>2050937</v>
          </cell>
          <cell r="O37">
            <v>0.9509210447006895</v>
          </cell>
          <cell r="P37">
            <v>19666</v>
          </cell>
          <cell r="Q37">
            <v>9.1181802586250864</v>
          </cell>
        </row>
        <row r="38">
          <cell r="A38" t="str">
            <v>Note :-</v>
          </cell>
          <cell r="B38" t="str">
            <v>91-92</v>
          </cell>
          <cell r="C38">
            <v>400</v>
          </cell>
          <cell r="D38">
            <v>2040</v>
          </cell>
          <cell r="E38">
            <v>1473.96</v>
          </cell>
          <cell r="F38">
            <v>72.252941176470586</v>
          </cell>
          <cell r="G38">
            <v>58.622000000000007</v>
          </cell>
          <cell r="H38">
            <v>41.950136612021858</v>
          </cell>
          <cell r="I38">
            <v>185.32999999999998</v>
          </cell>
          <cell r="J38">
            <v>12.573611224185187</v>
          </cell>
          <cell r="K38" t="str">
            <v xml:space="preserve"> </v>
          </cell>
          <cell r="L38">
            <v>106295</v>
          </cell>
          <cell r="M38">
            <v>1485028</v>
          </cell>
          <cell r="N38">
            <v>1448019</v>
          </cell>
          <cell r="O38">
            <v>0.98240047219734594</v>
          </cell>
          <cell r="P38">
            <v>20237</v>
          </cell>
          <cell r="Q38">
            <v>13.729680588347037</v>
          </cell>
        </row>
        <row r="39">
          <cell r="A39">
            <v>1</v>
          </cell>
          <cell r="B39" t="str">
            <v>In 1994-95 &amp;1999-2000specific oil consumption is more due to stablisation of both units of Sanjay Gandhi thermal Power Station.</v>
          </cell>
          <cell r="C39">
            <v>400</v>
          </cell>
          <cell r="D39">
            <v>1940</v>
          </cell>
          <cell r="E39">
            <v>1592.21</v>
          </cell>
          <cell r="F39">
            <v>82.072680412371128</v>
          </cell>
          <cell r="G39">
            <v>60.6</v>
          </cell>
          <cell r="H39">
            <v>45.439783105022833</v>
          </cell>
          <cell r="I39">
            <v>198.07</v>
          </cell>
          <cell r="J39">
            <v>12.439941967454041</v>
          </cell>
          <cell r="K39" t="str">
            <v xml:space="preserve"> </v>
          </cell>
          <cell r="L39">
            <v>138478</v>
          </cell>
          <cell r="M39">
            <v>1460489</v>
          </cell>
          <cell r="N39">
            <v>1582526</v>
          </cell>
          <cell r="O39">
            <v>0.99391788771581635</v>
          </cell>
          <cell r="P39">
            <v>21352</v>
          </cell>
          <cell r="Q39">
            <v>13.410291356039718</v>
          </cell>
        </row>
        <row r="40">
          <cell r="A40">
            <v>2</v>
          </cell>
          <cell r="B40" t="str">
            <v xml:space="preserve"> Heavy and unprcedented rains all over resulting in wet coal problems in thermal stations.</v>
          </cell>
          <cell r="C40">
            <v>400</v>
          </cell>
          <cell r="D40">
            <v>2050</v>
          </cell>
          <cell r="E40">
            <v>1735.9369999999999</v>
          </cell>
          <cell r="F40">
            <v>84.679853658536572</v>
          </cell>
          <cell r="G40">
            <v>64.925298630136979</v>
          </cell>
          <cell r="H40">
            <v>49.541581050228309</v>
          </cell>
          <cell r="I40">
            <v>209.68964199999999</v>
          </cell>
          <cell r="J40">
            <v>12.079334791527572</v>
          </cell>
          <cell r="K40" t="str">
            <v xml:space="preserve"> </v>
          </cell>
          <cell r="L40">
            <v>55118</v>
          </cell>
          <cell r="M40">
            <v>1778517</v>
          </cell>
          <cell r="N40">
            <v>1780809</v>
          </cell>
          <cell r="O40">
            <v>1.0258488643309061</v>
          </cell>
          <cell r="P40">
            <v>16460.55</v>
          </cell>
          <cell r="Q40">
            <v>9.482227753656959</v>
          </cell>
        </row>
        <row r="41">
          <cell r="A41">
            <v>3</v>
          </cell>
          <cell r="B41" t="str">
            <v>Considering SGTPS # 1 wef :  01.01.95  , # 2 wef : 01.04.95 ,.# 3 w.e.f : 01.09.99&amp; # 4 w.e.f : 01.04.2000.</v>
          </cell>
          <cell r="C41">
            <v>400</v>
          </cell>
          <cell r="D41">
            <v>2000</v>
          </cell>
          <cell r="E41">
            <v>1900.1</v>
          </cell>
          <cell r="F41">
            <v>95.004999999999995</v>
          </cell>
          <cell r="G41">
            <v>72.78</v>
          </cell>
          <cell r="H41">
            <v>54.226598173515981</v>
          </cell>
          <cell r="I41">
            <v>232.39999999999998</v>
          </cell>
          <cell r="J41">
            <v>12.230935213936107</v>
          </cell>
          <cell r="K41">
            <v>390</v>
          </cell>
          <cell r="L41">
            <v>55519</v>
          </cell>
          <cell r="M41">
            <v>1906808</v>
          </cell>
          <cell r="N41">
            <v>1957923</v>
          </cell>
          <cell r="O41">
            <v>1.0304315562338824</v>
          </cell>
          <cell r="P41">
            <v>29594</v>
          </cell>
          <cell r="Q41">
            <v>15.57496973843482</v>
          </cell>
        </row>
        <row r="42">
          <cell r="A42">
            <v>4</v>
          </cell>
          <cell r="B42" t="str">
            <v>Considering  Cost of Coal &amp; Fuel oil same for all the  years for comparision purpose .                                         .</v>
          </cell>
          <cell r="C42">
            <v>400</v>
          </cell>
          <cell r="D42">
            <v>2050</v>
          </cell>
          <cell r="E42">
            <v>2132.1</v>
          </cell>
          <cell r="F42">
            <v>104.00487804878048</v>
          </cell>
          <cell r="G42">
            <v>74</v>
          </cell>
          <cell r="H42">
            <v>60.681352459016395</v>
          </cell>
          <cell r="I42">
            <v>246.5</v>
          </cell>
          <cell r="J42">
            <v>11.561371417850946</v>
          </cell>
          <cell r="K42">
            <v>393</v>
          </cell>
          <cell r="L42">
            <v>66859</v>
          </cell>
          <cell r="M42">
            <v>1965681</v>
          </cell>
          <cell r="N42">
            <v>2204319</v>
          </cell>
          <cell r="O42">
            <v>1.0338722386379626</v>
          </cell>
          <cell r="P42">
            <v>16164</v>
          </cell>
          <cell r="Q42">
            <v>7.581257914731955</v>
          </cell>
        </row>
        <row r="43">
          <cell r="A43">
            <v>5</v>
          </cell>
          <cell r="B43" t="str">
            <v>Totals  may  not  tally  due  to  rounding  off.</v>
          </cell>
          <cell r="C43">
            <v>400</v>
          </cell>
          <cell r="D43">
            <v>2100</v>
          </cell>
          <cell r="E43">
            <v>2372.1999999999998</v>
          </cell>
          <cell r="F43">
            <v>112.96190476190475</v>
          </cell>
          <cell r="G43">
            <v>79.72</v>
          </cell>
          <cell r="H43">
            <v>67.699771689497709</v>
          </cell>
          <cell r="I43">
            <v>259.5</v>
          </cell>
          <cell r="J43">
            <v>10.939212545316584</v>
          </cell>
          <cell r="K43">
            <v>426</v>
          </cell>
          <cell r="L43">
            <v>76639</v>
          </cell>
          <cell r="M43">
            <v>2274395</v>
          </cell>
          <cell r="N43">
            <v>2313991</v>
          </cell>
          <cell r="O43">
            <v>0.97546201837956326</v>
          </cell>
          <cell r="P43">
            <v>13861</v>
          </cell>
          <cell r="Q43">
            <v>5.8430992327796982</v>
          </cell>
        </row>
        <row r="44">
          <cell r="B44" t="str">
            <v>97-98</v>
          </cell>
          <cell r="C44">
            <v>400</v>
          </cell>
          <cell r="D44">
            <v>2050</v>
          </cell>
          <cell r="E44">
            <v>2476.12</v>
          </cell>
          <cell r="F44">
            <v>120.78634146341463</v>
          </cell>
          <cell r="G44">
            <v>83.44</v>
          </cell>
          <cell r="H44">
            <v>70.665525114155244</v>
          </cell>
          <cell r="I44">
            <v>271.86099999999999</v>
          </cell>
          <cell r="J44">
            <v>10.97931441125632</v>
          </cell>
          <cell r="K44">
            <v>395</v>
          </cell>
          <cell r="L44">
            <v>22006</v>
          </cell>
          <cell r="M44">
            <v>2264444</v>
          </cell>
          <cell r="N44">
            <v>2202073</v>
          </cell>
          <cell r="O44">
            <v>0.8893240230683489</v>
          </cell>
          <cell r="P44">
            <v>12105</v>
          </cell>
          <cell r="Q44">
            <v>4.8886968321406075</v>
          </cell>
        </row>
        <row r="45">
          <cell r="A45" t="str">
            <v>EXECUTIVE SUMMARY</v>
          </cell>
          <cell r="B45" t="str">
            <v>98-99</v>
          </cell>
          <cell r="C45">
            <v>400</v>
          </cell>
          <cell r="D45">
            <v>2100</v>
          </cell>
          <cell r="E45">
            <v>1797.15</v>
          </cell>
          <cell r="F45">
            <v>85.578571428571422</v>
          </cell>
          <cell r="G45">
            <v>59.9</v>
          </cell>
          <cell r="H45">
            <v>51.288527397260275</v>
          </cell>
          <cell r="I45">
            <v>203.60000000000002</v>
          </cell>
          <cell r="J45">
            <v>11.329048771666251</v>
          </cell>
          <cell r="K45">
            <v>392</v>
          </cell>
          <cell r="L45">
            <v>82281</v>
          </cell>
          <cell r="M45">
            <v>1607171</v>
          </cell>
          <cell r="N45">
            <v>1612964</v>
          </cell>
          <cell r="O45">
            <v>0.89751217205019063</v>
          </cell>
          <cell r="P45">
            <v>7656</v>
          </cell>
          <cell r="Q45">
            <v>4.2600784575577997</v>
          </cell>
        </row>
        <row r="46">
          <cell r="A46" t="str">
            <v>96-97 to 00-01</v>
          </cell>
          <cell r="B46" t="str">
            <v>99-00</v>
          </cell>
          <cell r="C46">
            <v>400</v>
          </cell>
          <cell r="D46">
            <v>1900</v>
          </cell>
          <cell r="E46">
            <v>2340.6999999999998</v>
          </cell>
          <cell r="F46">
            <v>123.19473684210524</v>
          </cell>
          <cell r="G46">
            <v>81.099999999999994</v>
          </cell>
          <cell r="H46">
            <v>66.599999999999994</v>
          </cell>
          <cell r="I46">
            <v>260</v>
          </cell>
          <cell r="J46">
            <v>11.107788268466699</v>
          </cell>
          <cell r="K46">
            <v>395</v>
          </cell>
          <cell r="L46">
            <v>69143</v>
          </cell>
          <cell r="M46">
            <v>2183603</v>
          </cell>
          <cell r="N46">
            <v>2158056</v>
          </cell>
          <cell r="O46">
            <v>0.92</v>
          </cell>
          <cell r="P46">
            <v>9893</v>
          </cell>
          <cell r="Q46">
            <v>4.2300000000000004</v>
          </cell>
        </row>
        <row r="47">
          <cell r="A47" t="str">
            <v>THERMAL GENETRATION</v>
          </cell>
          <cell r="B47" t="str">
            <v>00-01</v>
          </cell>
          <cell r="C47">
            <v>400</v>
          </cell>
          <cell r="D47">
            <v>2000</v>
          </cell>
          <cell r="E47">
            <v>2182.83</v>
          </cell>
          <cell r="F47">
            <v>109.14149999999999</v>
          </cell>
          <cell r="G47">
            <v>74.38</v>
          </cell>
          <cell r="H47">
            <v>62.3</v>
          </cell>
          <cell r="I47">
            <v>236.25</v>
          </cell>
          <cell r="J47">
            <v>10.82</v>
          </cell>
          <cell r="K47">
            <v>379</v>
          </cell>
          <cell r="L47">
            <v>90525</v>
          </cell>
          <cell r="M47">
            <v>1943564</v>
          </cell>
          <cell r="N47">
            <v>2004726</v>
          </cell>
          <cell r="O47">
            <v>0.91800000000000004</v>
          </cell>
          <cell r="P47">
            <v>8579</v>
          </cell>
          <cell r="Q47">
            <v>3.93</v>
          </cell>
        </row>
        <row r="48">
          <cell r="A48" t="str">
            <v xml:space="preserve"> </v>
          </cell>
          <cell r="B48" t="str">
            <v>P A R T I C U L A R S</v>
          </cell>
          <cell r="C48">
            <v>0</v>
          </cell>
          <cell r="D48" t="str">
            <v>96-97</v>
          </cell>
          <cell r="E48" t="str">
            <v>97-98</v>
          </cell>
          <cell r="F48" t="str">
            <v>98-99</v>
          </cell>
          <cell r="G48" t="str">
            <v>99-00</v>
          </cell>
          <cell r="H48" t="str">
            <v>00-01</v>
          </cell>
          <cell r="I48">
            <v>246.2422</v>
          </cell>
          <cell r="J48">
            <v>11.035072799341171</v>
          </cell>
          <cell r="K48">
            <v>397.4</v>
          </cell>
          <cell r="L48">
            <v>68118.8</v>
          </cell>
          <cell r="M48">
            <v>2054635.4</v>
          </cell>
          <cell r="N48">
            <v>2058362</v>
          </cell>
          <cell r="O48">
            <v>0.92005964269962059</v>
          </cell>
          <cell r="P48">
            <v>10418.799999999999</v>
          </cell>
          <cell r="Q48">
            <v>4.6303749044956213</v>
          </cell>
        </row>
        <row r="49">
          <cell r="A49">
            <v>1</v>
          </cell>
          <cell r="B49" t="str">
            <v>Thermal  Generation (Including 100 % Satpura )</v>
          </cell>
          <cell r="C49" t="str">
            <v>MU</v>
          </cell>
          <cell r="D49">
            <v>16866.97</v>
          </cell>
          <cell r="E49">
            <v>17966.7</v>
          </cell>
          <cell r="F49">
            <v>18471.39</v>
          </cell>
          <cell r="G49">
            <v>20146.419999999998</v>
          </cell>
          <cell r="H49">
            <v>20415.89</v>
          </cell>
        </row>
        <row r="50">
          <cell r="A50">
            <v>2</v>
          </cell>
          <cell r="B50" t="str">
            <v xml:space="preserve">Plan Target    </v>
          </cell>
          <cell r="C50" t="str">
            <v>MU</v>
          </cell>
          <cell r="D50">
            <v>16950</v>
          </cell>
          <cell r="E50">
            <v>17200</v>
          </cell>
          <cell r="F50">
            <v>17500</v>
          </cell>
          <cell r="G50">
            <v>19010</v>
          </cell>
          <cell r="H50">
            <v>21860</v>
          </cell>
        </row>
        <row r="51">
          <cell r="A51">
            <v>3</v>
          </cell>
          <cell r="B51" t="str">
            <v>ACHIEVEMENT Percentage of ( 2 )</v>
          </cell>
          <cell r="C51" t="str">
            <v>%</v>
          </cell>
          <cell r="D51">
            <v>99.510147492625364</v>
          </cell>
          <cell r="E51">
            <v>104.45755813953488</v>
          </cell>
          <cell r="F51">
            <v>105.5508</v>
          </cell>
          <cell r="G51">
            <v>105.97801157285637</v>
          </cell>
          <cell r="H51">
            <v>93.393824336688013</v>
          </cell>
          <cell r="I51" t="str">
            <v>AUXILIARY CONSUMPTION</v>
          </cell>
          <cell r="K51" t="str">
            <v>MAXIMUM DEMAND</v>
          </cell>
          <cell r="L51" t="str">
            <v>COAL IN MT</v>
          </cell>
          <cell r="N51" t="str">
            <v>COAL CONSUMED</v>
          </cell>
          <cell r="P51" t="str">
            <v>FUEL OIL CONSUMPTION</v>
          </cell>
        </row>
        <row r="52">
          <cell r="A52">
            <v>4</v>
          </cell>
          <cell r="B52" t="str">
            <v>Plant    Utilisation    Factor            **</v>
          </cell>
          <cell r="C52" t="str">
            <v>%</v>
          </cell>
          <cell r="D52">
            <v>62.26</v>
          </cell>
          <cell r="E52">
            <v>66.319999999999993</v>
          </cell>
          <cell r="F52">
            <v>68.180000000000007</v>
          </cell>
          <cell r="G52">
            <v>69.42</v>
          </cell>
          <cell r="H52">
            <v>66.349999999999994</v>
          </cell>
          <cell r="I52" t="str">
            <v>MKwh</v>
          </cell>
          <cell r="J52" t="str">
            <v>%</v>
          </cell>
          <cell r="K52" t="str">
            <v>MW</v>
          </cell>
          <cell r="L52" t="str">
            <v>OP.STOCK</v>
          </cell>
          <cell r="M52" t="str">
            <v>RECIEPT</v>
          </cell>
          <cell r="N52" t="str">
            <v>MT</v>
          </cell>
          <cell r="O52" t="str">
            <v>Kg/kWH</v>
          </cell>
          <cell r="P52" t="str">
            <v>KL</v>
          </cell>
          <cell r="Q52" t="str">
            <v>ml/KWH</v>
          </cell>
        </row>
        <row r="53">
          <cell r="A53">
            <v>5</v>
          </cell>
          <cell r="B53" t="str">
            <v>Plant    Availibility   Factor              **</v>
          </cell>
          <cell r="C53" t="str">
            <v>%</v>
          </cell>
          <cell r="D53">
            <v>74.900000000000006</v>
          </cell>
          <cell r="E53">
            <v>76.290000000000006</v>
          </cell>
          <cell r="F53">
            <v>77.22</v>
          </cell>
          <cell r="G53">
            <v>79.09</v>
          </cell>
          <cell r="H53">
            <v>77.67</v>
          </cell>
          <cell r="I53" t="str">
            <v xml:space="preserve"> </v>
          </cell>
          <cell r="J53">
            <v>0</v>
          </cell>
          <cell r="K53">
            <v>420</v>
          </cell>
          <cell r="N53">
            <v>1641352</v>
          </cell>
          <cell r="O53">
            <v>0.79512466876910481</v>
          </cell>
          <cell r="P53">
            <v>8572</v>
          </cell>
          <cell r="Q53">
            <v>4.1525575627219311</v>
          </cell>
        </row>
        <row r="54">
          <cell r="A54">
            <v>6</v>
          </cell>
          <cell r="B54" t="str">
            <v>Partial  Unavailability Factor         **</v>
          </cell>
          <cell r="C54" t="str">
            <v>%</v>
          </cell>
          <cell r="D54">
            <v>12.64</v>
          </cell>
          <cell r="E54">
            <v>9.9700000000000006</v>
          </cell>
          <cell r="F54">
            <v>9.0399999999999991</v>
          </cell>
          <cell r="G54">
            <v>9.67</v>
          </cell>
          <cell r="H54">
            <v>11.32</v>
          </cell>
          <cell r="I54">
            <v>205</v>
          </cell>
          <cell r="J54">
            <v>8.6503730209634409</v>
          </cell>
          <cell r="K54">
            <v>430</v>
          </cell>
          <cell r="N54">
            <v>1805424</v>
          </cell>
          <cell r="O54">
            <v>0.76183371029267799</v>
          </cell>
          <cell r="P54">
            <v>10037</v>
          </cell>
          <cell r="Q54">
            <v>4.2353070249468319</v>
          </cell>
        </row>
        <row r="55">
          <cell r="A55" t="str">
            <v>a</v>
          </cell>
          <cell r="B55" t="str">
            <v>Main Boiler</v>
          </cell>
          <cell r="C55" t="str">
            <v>%</v>
          </cell>
          <cell r="D55">
            <v>1.4</v>
          </cell>
          <cell r="E55">
            <v>1.17</v>
          </cell>
          <cell r="F55">
            <v>1.91</v>
          </cell>
          <cell r="G55">
            <v>2.62</v>
          </cell>
          <cell r="H55">
            <v>4061.5740000000001</v>
          </cell>
          <cell r="I55">
            <v>212.26</v>
          </cell>
          <cell r="J55">
            <v>9.2593723553686562</v>
          </cell>
          <cell r="K55">
            <v>435</v>
          </cell>
          <cell r="N55">
            <v>1619831</v>
          </cell>
          <cell r="O55">
            <v>0.70661539535330098</v>
          </cell>
          <cell r="P55">
            <v>11371</v>
          </cell>
          <cell r="Q55">
            <v>4.9603468883867423</v>
          </cell>
        </row>
        <row r="56">
          <cell r="A56" t="str">
            <v>b</v>
          </cell>
          <cell r="B56" t="str">
            <v>Boiler Auxiliaries(Mainly Mills)</v>
          </cell>
          <cell r="C56" t="str">
            <v>%</v>
          </cell>
          <cell r="D56">
            <v>4.9000000000000004</v>
          </cell>
          <cell r="E56">
            <v>3.07</v>
          </cell>
          <cell r="F56">
            <v>1.57</v>
          </cell>
          <cell r="G56">
            <v>1.89</v>
          </cell>
          <cell r="H56">
            <v>25</v>
          </cell>
          <cell r="I56">
            <v>255</v>
          </cell>
          <cell r="J56">
            <v>9.7792197333149247</v>
          </cell>
          <cell r="K56">
            <v>415</v>
          </cell>
          <cell r="N56">
            <v>1954298</v>
          </cell>
          <cell r="O56">
            <v>0.74947096338736829</v>
          </cell>
          <cell r="P56">
            <v>14148</v>
          </cell>
          <cell r="Q56">
            <v>5.4257412073309625</v>
          </cell>
        </row>
        <row r="57">
          <cell r="A57" t="str">
            <v>c</v>
          </cell>
          <cell r="B57" t="str">
            <v>Turbine</v>
          </cell>
          <cell r="C57" t="str">
            <v>%</v>
          </cell>
          <cell r="D57">
            <v>1.1000000000000001</v>
          </cell>
          <cell r="E57">
            <v>0.98</v>
          </cell>
          <cell r="F57">
            <v>1.42</v>
          </cell>
          <cell r="G57">
            <v>1.06</v>
          </cell>
          <cell r="H57">
            <v>13.2</v>
          </cell>
          <cell r="I57">
            <v>224.43</v>
          </cell>
          <cell r="J57">
            <v>9.3276587962943722</v>
          </cell>
          <cell r="K57">
            <v>425</v>
          </cell>
          <cell r="N57">
            <v>1700511</v>
          </cell>
          <cell r="O57">
            <v>0.70675873935504785</v>
          </cell>
          <cell r="P57">
            <v>12383</v>
          </cell>
          <cell r="Q57">
            <v>5.1465668081144766</v>
          </cell>
        </row>
        <row r="58">
          <cell r="A58" t="str">
            <v>d</v>
          </cell>
          <cell r="B58" t="str">
            <v>Turbine Auxiliaries</v>
          </cell>
          <cell r="C58" t="str">
            <v>%</v>
          </cell>
          <cell r="D58">
            <v>0.9</v>
          </cell>
          <cell r="E58">
            <v>0.49</v>
          </cell>
          <cell r="F58">
            <v>0.42</v>
          </cell>
          <cell r="G58">
            <v>0.63</v>
          </cell>
          <cell r="H58">
            <v>2808.83</v>
          </cell>
          <cell r="I58">
            <v>254.25299999999999</v>
          </cell>
          <cell r="J58">
            <v>10.150225557906502</v>
          </cell>
          <cell r="K58">
            <v>440</v>
          </cell>
          <cell r="N58">
            <v>1734277</v>
          </cell>
          <cell r="O58">
            <v>0.69235378657830648</v>
          </cell>
          <cell r="P58">
            <v>10457.49</v>
          </cell>
          <cell r="Q58">
            <v>4.1748133658030255</v>
          </cell>
        </row>
        <row r="59">
          <cell r="A59" t="str">
            <v>e</v>
          </cell>
          <cell r="B59" t="str">
            <v>Generator</v>
          </cell>
          <cell r="C59" t="str">
            <v>%</v>
          </cell>
          <cell r="D59">
            <v>0.3</v>
          </cell>
          <cell r="E59">
            <v>0.27</v>
          </cell>
          <cell r="F59">
            <v>0.2</v>
          </cell>
          <cell r="G59">
            <v>0.48</v>
          </cell>
          <cell r="H59">
            <v>669</v>
          </cell>
          <cell r="I59">
            <v>253</v>
          </cell>
          <cell r="J59">
            <v>10.616869492236676</v>
          </cell>
          <cell r="K59">
            <v>420</v>
          </cell>
          <cell r="N59">
            <v>1601918</v>
          </cell>
          <cell r="O59">
            <v>0.6722274443978179</v>
          </cell>
          <cell r="P59">
            <v>12273</v>
          </cell>
          <cell r="Q59">
            <v>5.150230801510701</v>
          </cell>
        </row>
        <row r="60">
          <cell r="A60" t="str">
            <v>f</v>
          </cell>
          <cell r="B60" t="str">
            <v>Electrical</v>
          </cell>
          <cell r="C60" t="str">
            <v>%</v>
          </cell>
          <cell r="D60">
            <v>0.8</v>
          </cell>
          <cell r="E60">
            <v>1.96</v>
          </cell>
          <cell r="F60">
            <v>2.1</v>
          </cell>
          <cell r="G60">
            <v>0.81</v>
          </cell>
          <cell r="H60">
            <v>9.1300000000000008</v>
          </cell>
          <cell r="I60">
            <v>267.8</v>
          </cell>
          <cell r="J60">
            <v>10.159332321699544</v>
          </cell>
          <cell r="K60">
            <v>420</v>
          </cell>
          <cell r="N60">
            <v>1807464</v>
          </cell>
          <cell r="O60">
            <v>0.68568437025796658</v>
          </cell>
          <cell r="P60">
            <v>8827</v>
          </cell>
          <cell r="Q60">
            <v>3.3486342943854326</v>
          </cell>
        </row>
        <row r="61">
          <cell r="A61" t="str">
            <v>g</v>
          </cell>
          <cell r="B61" t="str">
            <v>Coal related (Quality ,Quantity ,Handling ,wet coal)</v>
          </cell>
          <cell r="C61" t="str">
            <v>%</v>
          </cell>
          <cell r="D61">
            <v>3.3</v>
          </cell>
          <cell r="E61">
            <v>2.4900000000000002</v>
          </cell>
          <cell r="F61">
            <v>1.19</v>
          </cell>
          <cell r="G61">
            <v>1.6</v>
          </cell>
          <cell r="H61">
            <v>1426.91</v>
          </cell>
          <cell r="I61">
            <v>250.7</v>
          </cell>
          <cell r="J61">
            <v>9.2423963133640559</v>
          </cell>
          <cell r="K61">
            <v>440</v>
          </cell>
          <cell r="N61">
            <v>1843079</v>
          </cell>
          <cell r="O61">
            <v>0.67947612903225807</v>
          </cell>
          <cell r="P61">
            <v>9072</v>
          </cell>
          <cell r="Q61">
            <v>3.3445161290322583</v>
          </cell>
        </row>
        <row r="62">
          <cell r="A62" t="str">
            <v>h</v>
          </cell>
          <cell r="B62" t="str">
            <v>Others</v>
          </cell>
          <cell r="C62" t="str">
            <v>%</v>
          </cell>
          <cell r="D62">
            <v>0.1</v>
          </cell>
          <cell r="E62">
            <v>0</v>
          </cell>
          <cell r="F62">
            <v>0</v>
          </cell>
          <cell r="G62">
            <v>0.2</v>
          </cell>
          <cell r="H62">
            <v>157</v>
          </cell>
          <cell r="I62">
            <v>268.755</v>
          </cell>
          <cell r="J62">
            <v>9.7471765448307366</v>
          </cell>
          <cell r="K62">
            <v>435</v>
          </cell>
          <cell r="N62">
            <v>1910941</v>
          </cell>
          <cell r="O62">
            <v>0.69305796334041769</v>
          </cell>
          <cell r="P62">
            <v>6239</v>
          </cell>
          <cell r="Q62">
            <v>2.2627536032147857</v>
          </cell>
        </row>
        <row r="63">
          <cell r="A63">
            <v>7</v>
          </cell>
          <cell r="B63" t="str">
            <v xml:space="preserve">Planned  Outage         Rate          </v>
          </cell>
          <cell r="C63" t="str">
            <v>MU</v>
          </cell>
          <cell r="D63">
            <v>4231.29</v>
          </cell>
          <cell r="E63">
            <v>3432.3410099999996</v>
          </cell>
          <cell r="F63">
            <v>3544</v>
          </cell>
          <cell r="G63">
            <v>3784.7</v>
          </cell>
          <cell r="H63">
            <v>4061.5740000000001</v>
          </cell>
          <cell r="I63">
            <v>266.60000000000002</v>
          </cell>
          <cell r="J63">
            <v>9.7890543244781458</v>
          </cell>
          <cell r="K63">
            <v>430</v>
          </cell>
          <cell r="N63">
            <v>2064016</v>
          </cell>
          <cell r="O63">
            <v>0.75786814518349888</v>
          </cell>
          <cell r="P63">
            <v>5152</v>
          </cell>
          <cell r="Q63">
            <v>1.8917182250454387</v>
          </cell>
        </row>
        <row r="64">
          <cell r="A64" t="str">
            <v>a</v>
          </cell>
          <cell r="B64" t="str">
            <v>99-00</v>
          </cell>
          <cell r="C64" t="str">
            <v>No</v>
          </cell>
          <cell r="D64">
            <v>24</v>
          </cell>
          <cell r="E64">
            <v>24</v>
          </cell>
          <cell r="F64">
            <v>20</v>
          </cell>
          <cell r="G64">
            <v>24</v>
          </cell>
          <cell r="H64">
            <v>24</v>
          </cell>
          <cell r="I64">
            <v>260.7</v>
          </cell>
          <cell r="J64">
            <v>10</v>
          </cell>
          <cell r="K64">
            <v>420</v>
          </cell>
          <cell r="N64">
            <v>2054539</v>
          </cell>
          <cell r="O64">
            <v>0.79</v>
          </cell>
          <cell r="P64">
            <v>3915</v>
          </cell>
          <cell r="Q64">
            <v>1.5</v>
          </cell>
        </row>
        <row r="65">
          <cell r="A65" t="str">
            <v>b</v>
          </cell>
          <cell r="B65" t="str">
            <v xml:space="preserve">                                                       **</v>
          </cell>
          <cell r="C65" t="str">
            <v>%</v>
          </cell>
          <cell r="D65">
            <v>15.62</v>
          </cell>
          <cell r="E65">
            <v>12.67</v>
          </cell>
          <cell r="F65">
            <v>13.08</v>
          </cell>
          <cell r="G65">
            <v>13.05</v>
          </cell>
          <cell r="H65">
            <v>13.2</v>
          </cell>
          <cell r="I65">
            <v>267.75</v>
          </cell>
          <cell r="J65">
            <v>9.59</v>
          </cell>
          <cell r="K65">
            <v>420</v>
          </cell>
          <cell r="N65">
            <v>2056216</v>
          </cell>
          <cell r="O65">
            <v>0.73599999999999999</v>
          </cell>
          <cell r="P65">
            <v>3523</v>
          </cell>
          <cell r="Q65">
            <v>1.26</v>
          </cell>
        </row>
        <row r="66">
          <cell r="A66">
            <v>8</v>
          </cell>
          <cell r="B66" t="str">
            <v xml:space="preserve">Forced   Outage   </v>
          </cell>
          <cell r="C66" t="str">
            <v>MU</v>
          </cell>
          <cell r="D66">
            <v>2568.61</v>
          </cell>
          <cell r="E66">
            <v>2988.0600899999995</v>
          </cell>
          <cell r="F66">
            <v>2626.63</v>
          </cell>
          <cell r="G66">
            <v>2200.5</v>
          </cell>
          <cell r="H66">
            <v>4061.5740000000001</v>
          </cell>
          <cell r="I66">
            <v>262.90099999999995</v>
          </cell>
          <cell r="J66">
            <v>9.6737254365345873</v>
          </cell>
          <cell r="K66">
            <v>429</v>
          </cell>
          <cell r="L66">
            <v>0</v>
          </cell>
          <cell r="M66">
            <v>0</v>
          </cell>
          <cell r="N66">
            <v>1985758.2</v>
          </cell>
          <cell r="O66">
            <v>0.73128044751123489</v>
          </cell>
          <cell r="P66">
            <v>5580.2</v>
          </cell>
          <cell r="Q66">
            <v>2.0517975914584965</v>
          </cell>
        </row>
        <row r="67">
          <cell r="A67" t="str">
            <v>a</v>
          </cell>
          <cell r="B67" t="str">
            <v>88-89</v>
          </cell>
          <cell r="C67" t="str">
            <v>No</v>
          </cell>
          <cell r="D67">
            <v>679</v>
          </cell>
          <cell r="E67">
            <v>662</v>
          </cell>
          <cell r="F67">
            <v>618</v>
          </cell>
          <cell r="G67">
            <v>570</v>
          </cell>
          <cell r="H67">
            <v>669</v>
          </cell>
          <cell r="I67" t="str">
            <v xml:space="preserve">  </v>
          </cell>
          <cell r="J67">
            <v>0</v>
          </cell>
          <cell r="K67">
            <v>405</v>
          </cell>
          <cell r="N67">
            <v>1243803</v>
          </cell>
          <cell r="O67">
            <v>0.79908707188425532</v>
          </cell>
          <cell r="P67">
            <v>10940</v>
          </cell>
          <cell r="Q67">
            <v>7.0284543182592047</v>
          </cell>
        </row>
        <row r="68">
          <cell r="A68" t="str">
            <v>b</v>
          </cell>
          <cell r="B68" t="str">
            <v xml:space="preserve">                                                      **</v>
          </cell>
          <cell r="C68" t="str">
            <v>%</v>
          </cell>
          <cell r="D68">
            <v>9.48</v>
          </cell>
          <cell r="E68">
            <v>11.03</v>
          </cell>
          <cell r="F68">
            <v>9.69</v>
          </cell>
          <cell r="G68">
            <v>7.84</v>
          </cell>
          <cell r="H68">
            <v>9.1300000000000008</v>
          </cell>
          <cell r="I68">
            <v>149</v>
          </cell>
          <cell r="J68">
            <v>8.8501882892407853</v>
          </cell>
          <cell r="K68">
            <v>420</v>
          </cell>
          <cell r="N68">
            <v>1297045</v>
          </cell>
          <cell r="O68">
            <v>0.77040889057841033</v>
          </cell>
          <cell r="P68">
            <v>6352</v>
          </cell>
          <cell r="Q68">
            <v>3.7729124841112394</v>
          </cell>
        </row>
        <row r="69">
          <cell r="A69" t="str">
            <v>c</v>
          </cell>
          <cell r="B69" t="str">
            <v>Boiler Tube Leakages</v>
          </cell>
          <cell r="C69" t="str">
            <v>MU</v>
          </cell>
          <cell r="D69">
            <v>1719</v>
          </cell>
          <cell r="E69">
            <v>1560.40128</v>
          </cell>
          <cell r="F69">
            <v>1408.83</v>
          </cell>
          <cell r="G69">
            <v>1466.97</v>
          </cell>
          <cell r="H69">
            <v>1426.91</v>
          </cell>
          <cell r="I69">
            <v>260.75</v>
          </cell>
          <cell r="J69">
            <v>9.4181854958137379</v>
          </cell>
          <cell r="K69">
            <v>420</v>
          </cell>
          <cell r="N69">
            <v>1963008</v>
          </cell>
          <cell r="O69">
            <v>0.70903062219621615</v>
          </cell>
          <cell r="P69">
            <v>7928</v>
          </cell>
          <cell r="Q69">
            <v>2.8635618259179796</v>
          </cell>
        </row>
        <row r="70">
          <cell r="A70" t="str">
            <v>d</v>
          </cell>
          <cell r="B70" t="str">
            <v>91-92</v>
          </cell>
          <cell r="C70" t="str">
            <v>No</v>
          </cell>
          <cell r="D70">
            <v>185</v>
          </cell>
          <cell r="E70">
            <v>197</v>
          </cell>
          <cell r="F70">
            <v>191</v>
          </cell>
          <cell r="G70">
            <v>184</v>
          </cell>
          <cell r="H70">
            <v>157</v>
          </cell>
          <cell r="I70">
            <v>189.16</v>
          </cell>
          <cell r="J70">
            <v>9.2642384527605142</v>
          </cell>
          <cell r="K70">
            <v>420</v>
          </cell>
          <cell r="N70">
            <v>1514144</v>
          </cell>
          <cell r="O70">
            <v>0.7415622260423248</v>
          </cell>
          <cell r="P70">
            <v>10879</v>
          </cell>
          <cell r="Q70">
            <v>5.3280635508343011</v>
          </cell>
        </row>
        <row r="71">
          <cell r="A71" t="str">
            <v>e</v>
          </cell>
          <cell r="B71" t="str">
            <v>92-93</v>
          </cell>
          <cell r="C71" t="str">
            <v>%</v>
          </cell>
          <cell r="D71">
            <v>6.34</v>
          </cell>
          <cell r="E71">
            <v>5.76</v>
          </cell>
          <cell r="F71">
            <v>5.2</v>
          </cell>
          <cell r="G71">
            <v>5.4</v>
          </cell>
          <cell r="H71">
            <v>4.6399999999999997</v>
          </cell>
          <cell r="I71">
            <v>229.96</v>
          </cell>
          <cell r="J71">
            <v>9.3963241723667323</v>
          </cell>
          <cell r="K71">
            <v>420</v>
          </cell>
          <cell r="N71">
            <v>1717518</v>
          </cell>
          <cell r="O71">
            <v>0.7017896982029469</v>
          </cell>
          <cell r="P71">
            <v>12666</v>
          </cell>
          <cell r="Q71">
            <v>5.1754149403025318</v>
          </cell>
        </row>
        <row r="72">
          <cell r="A72">
            <v>9</v>
          </cell>
          <cell r="B72" t="str">
            <v>Total          Coal           Consumption</v>
          </cell>
          <cell r="C72" t="str">
            <v>1000MT</v>
          </cell>
          <cell r="D72">
            <v>13482.3</v>
          </cell>
          <cell r="E72">
            <v>14265.226000000001</v>
          </cell>
          <cell r="F72">
            <v>14547.769</v>
          </cell>
          <cell r="G72">
            <v>15648.859</v>
          </cell>
          <cell r="H72">
            <v>16020.288</v>
          </cell>
          <cell r="I72">
            <v>241.17</v>
          </cell>
          <cell r="J72">
            <v>9.9037833709083287</v>
          </cell>
          <cell r="K72">
            <v>425</v>
          </cell>
          <cell r="N72">
            <v>1694854</v>
          </cell>
          <cell r="O72">
            <v>0.69600144550804266</v>
          </cell>
          <cell r="P72">
            <v>12366.135</v>
          </cell>
          <cell r="Q72">
            <v>5.0782237498614036</v>
          </cell>
        </row>
        <row r="73">
          <cell r="A73">
            <v>10</v>
          </cell>
          <cell r="B73" t="str">
            <v xml:space="preserve">COST OF  Coal consumed @ Rs 800 /MT </v>
          </cell>
          <cell r="C73" t="str">
            <v>Cr Rs.</v>
          </cell>
          <cell r="D73">
            <v>1078.5840000000001</v>
          </cell>
          <cell r="E73">
            <v>1141.2180800000001</v>
          </cell>
          <cell r="F73">
            <v>1163.82152</v>
          </cell>
          <cell r="G73">
            <v>1251.9087200000001</v>
          </cell>
          <cell r="H73">
            <v>1281.6230399999999</v>
          </cell>
          <cell r="I73">
            <v>207</v>
          </cell>
          <cell r="J73">
            <v>9.9903474903474905</v>
          </cell>
          <cell r="K73">
            <v>420</v>
          </cell>
          <cell r="N73">
            <v>1388587</v>
          </cell>
          <cell r="O73">
            <v>0.6701674710424711</v>
          </cell>
          <cell r="P73">
            <v>9236</v>
          </cell>
          <cell r="Q73">
            <v>4.4575289575289574</v>
          </cell>
        </row>
        <row r="74">
          <cell r="A74">
            <v>11</v>
          </cell>
          <cell r="B74" t="str">
            <v>Specific    Coal           Consumption</v>
          </cell>
          <cell r="C74" t="str">
            <v>Kg/Kwh</v>
          </cell>
          <cell r="D74">
            <v>0.8</v>
          </cell>
          <cell r="E74">
            <v>0.79</v>
          </cell>
          <cell r="F74">
            <v>0.79</v>
          </cell>
          <cell r="G74">
            <v>0.78</v>
          </cell>
          <cell r="H74">
            <v>0.78</v>
          </cell>
          <cell r="I74">
            <v>200</v>
          </cell>
          <cell r="J74">
            <v>9.8775187672856575</v>
          </cell>
          <cell r="K74">
            <v>420</v>
          </cell>
          <cell r="N74">
            <v>1377039</v>
          </cell>
          <cell r="O74">
            <v>0.68008642828921373</v>
          </cell>
          <cell r="P74">
            <v>6316</v>
          </cell>
          <cell r="Q74">
            <v>3.1193204267088106</v>
          </cell>
        </row>
        <row r="75">
          <cell r="A75">
            <v>12</v>
          </cell>
          <cell r="B75" t="str">
            <v>Total          Fuel Oil     Consumption</v>
          </cell>
          <cell r="C75" t="str">
            <v>1000KL</v>
          </cell>
          <cell r="D75">
            <v>86.83</v>
          </cell>
          <cell r="E75">
            <v>66.355000000000004</v>
          </cell>
          <cell r="F75">
            <v>51.347000000000001</v>
          </cell>
          <cell r="G75">
            <v>58.731999999999999</v>
          </cell>
          <cell r="H75">
            <v>65.579260000000005</v>
          </cell>
          <cell r="I75">
            <v>221.2</v>
          </cell>
          <cell r="J75">
            <v>10.051804053439971</v>
          </cell>
          <cell r="K75">
            <v>415</v>
          </cell>
          <cell r="N75">
            <v>1498328</v>
          </cell>
          <cell r="O75">
            <v>0.68087248932109423</v>
          </cell>
          <cell r="P75">
            <v>8360</v>
          </cell>
          <cell r="Q75">
            <v>3.7989639189312006</v>
          </cell>
        </row>
        <row r="76">
          <cell r="A76">
            <v>13</v>
          </cell>
          <cell r="B76" t="str">
            <v>COST OF  Fuel oil consumed  @ Rs 7500 per MT</v>
          </cell>
          <cell r="C76" t="str">
            <v>Cr Rs.</v>
          </cell>
          <cell r="D76">
            <v>65.122500000000002</v>
          </cell>
          <cell r="E76">
            <v>49.766250000000007</v>
          </cell>
          <cell r="F76">
            <v>38.510250000000006</v>
          </cell>
          <cell r="G76">
            <v>44.048999999999999</v>
          </cell>
          <cell r="H76">
            <v>49.184445000000004</v>
          </cell>
          <cell r="I76">
            <v>227.755</v>
          </cell>
          <cell r="J76">
            <v>10.015787436894229</v>
          </cell>
          <cell r="K76">
            <v>440</v>
          </cell>
          <cell r="N76">
            <v>1574060</v>
          </cell>
          <cell r="O76">
            <v>0.69221094478354939</v>
          </cell>
          <cell r="P76">
            <v>5914</v>
          </cell>
          <cell r="Q76">
            <v>2.6007493535506341</v>
          </cell>
        </row>
        <row r="77">
          <cell r="A77">
            <v>14</v>
          </cell>
          <cell r="B77" t="str">
            <v xml:space="preserve">Specific    Fuel Oil      Consumption </v>
          </cell>
          <cell r="C77" t="str">
            <v>ml/Kwh</v>
          </cell>
          <cell r="D77">
            <v>5.15</v>
          </cell>
          <cell r="E77">
            <v>3.69</v>
          </cell>
          <cell r="F77">
            <v>2.78</v>
          </cell>
          <cell r="G77">
            <v>2.29</v>
          </cell>
          <cell r="H77">
            <v>3.22</v>
          </cell>
          <cell r="I77">
            <v>265</v>
          </cell>
          <cell r="J77">
            <v>10.213048036011594</v>
          </cell>
          <cell r="K77">
            <v>420</v>
          </cell>
          <cell r="N77">
            <v>1991333</v>
          </cell>
          <cell r="O77">
            <v>0.76745583338471979</v>
          </cell>
          <cell r="P77">
            <v>3723</v>
          </cell>
          <cell r="Q77">
            <v>1.4348368995498553</v>
          </cell>
        </row>
        <row r="78">
          <cell r="A78">
            <v>15</v>
          </cell>
          <cell r="B78" t="str">
            <v>Cost of  Fuels  per  Kwh  Generated</v>
          </cell>
          <cell r="C78" t="str">
            <v>Paise</v>
          </cell>
          <cell r="D78">
            <v>67.807466308412231</v>
          </cell>
          <cell r="E78">
            <v>66.288429706067333</v>
          </cell>
          <cell r="F78">
            <v>65.091569719441793</v>
          </cell>
          <cell r="G78">
            <v>64.326948410685389</v>
          </cell>
          <cell r="H78">
            <v>65.184887114889449</v>
          </cell>
          <cell r="I78">
            <v>228</v>
          </cell>
          <cell r="J78">
            <v>9.5</v>
          </cell>
          <cell r="K78">
            <v>415</v>
          </cell>
          <cell r="N78">
            <v>1887370</v>
          </cell>
          <cell r="O78">
            <v>0.79</v>
          </cell>
          <cell r="P78">
            <v>3313</v>
          </cell>
          <cell r="Q78">
            <v>1.38</v>
          </cell>
        </row>
        <row r="79">
          <cell r="A79">
            <v>16</v>
          </cell>
          <cell r="B79" t="str">
            <v>Thermal  Auxiliary Consumption   Total</v>
          </cell>
          <cell r="C79" t="str">
            <v>MU</v>
          </cell>
          <cell r="D79">
            <v>1650.79</v>
          </cell>
          <cell r="E79">
            <v>1766.22</v>
          </cell>
          <cell r="F79">
            <v>1783.99</v>
          </cell>
          <cell r="G79">
            <v>1952.78</v>
          </cell>
          <cell r="H79">
            <v>1982.05</v>
          </cell>
          <cell r="I79">
            <v>216.61</v>
          </cell>
          <cell r="J79">
            <v>10.01</v>
          </cell>
          <cell r="K79">
            <v>410</v>
          </cell>
          <cell r="N79">
            <v>1588622</v>
          </cell>
          <cell r="O79">
            <v>0.73399999999999999</v>
          </cell>
          <cell r="P79">
            <v>3183</v>
          </cell>
          <cell r="Q79">
            <v>1.47</v>
          </cell>
        </row>
        <row r="80">
          <cell r="A80">
            <v>17</v>
          </cell>
          <cell r="B80" t="str">
            <v>Thermal  Auxiliary Consumption   Percentage</v>
          </cell>
          <cell r="C80" t="str">
            <v>%</v>
          </cell>
          <cell r="D80">
            <v>9.7871164767590138</v>
          </cell>
          <cell r="E80">
            <v>9.8305197949539984</v>
          </cell>
          <cell r="F80">
            <v>9.66</v>
          </cell>
          <cell r="G80">
            <v>9.69</v>
          </cell>
          <cell r="H80">
            <v>9.7100000000000009</v>
          </cell>
          <cell r="I80">
            <v>231.71300000000002</v>
          </cell>
          <cell r="J80">
            <v>9.9581279052691585</v>
          </cell>
          <cell r="K80">
            <v>420</v>
          </cell>
          <cell r="L80">
            <v>0</v>
          </cell>
          <cell r="M80">
            <v>0</v>
          </cell>
          <cell r="N80">
            <v>1707942.6</v>
          </cell>
          <cell r="O80">
            <v>0.73290785349787269</v>
          </cell>
          <cell r="P80">
            <v>4898.6000000000004</v>
          </cell>
          <cell r="Q80">
            <v>2.1369100344063381</v>
          </cell>
        </row>
        <row r="81">
          <cell r="A81">
            <v>18</v>
          </cell>
          <cell r="B81" t="str">
            <v>Cost of  Fuels  per  Kwh  sent out</v>
          </cell>
          <cell r="C81" t="str">
            <v>Paise</v>
          </cell>
          <cell r="D81">
            <v>75.163838755850691</v>
          </cell>
          <cell r="E81">
            <v>73.515373001293781</v>
          </cell>
          <cell r="F81">
            <v>72.050275657082594</v>
          </cell>
          <cell r="G81">
            <v>71.231359969747686</v>
          </cell>
          <cell r="H81">
            <v>72.193720082196648</v>
          </cell>
          <cell r="I81">
            <v>0</v>
          </cell>
          <cell r="J81">
            <v>0</v>
          </cell>
          <cell r="K81" t="str">
            <v xml:space="preserve"> </v>
          </cell>
          <cell r="L81" t="str">
            <v xml:space="preserve"> </v>
          </cell>
          <cell r="M81" t="str">
            <v xml:space="preserve"> </v>
          </cell>
          <cell r="N81">
            <v>2885155</v>
          </cell>
          <cell r="O81">
            <v>0.79682804904993376</v>
          </cell>
          <cell r="P81">
            <v>19512</v>
          </cell>
          <cell r="Q81">
            <v>5.388864339372514</v>
          </cell>
        </row>
        <row r="82">
          <cell r="A82" t="str">
            <v>Note :-</v>
          </cell>
          <cell r="B82" t="str">
            <v>89-90</v>
          </cell>
          <cell r="C82">
            <v>840</v>
          </cell>
          <cell r="D82">
            <v>3560</v>
          </cell>
          <cell r="E82">
            <v>4053.42</v>
          </cell>
          <cell r="F82">
            <v>113.86011235955056</v>
          </cell>
          <cell r="G82">
            <v>63.195</v>
          </cell>
          <cell r="H82">
            <v>55.085616438356162</v>
          </cell>
          <cell r="I82">
            <v>354</v>
          </cell>
          <cell r="J82">
            <v>8.7333658984265146</v>
          </cell>
          <cell r="K82" t="str">
            <v xml:space="preserve"> </v>
          </cell>
          <cell r="L82">
            <v>159088</v>
          </cell>
          <cell r="M82">
            <v>3250742</v>
          </cell>
          <cell r="N82">
            <v>3102469</v>
          </cell>
          <cell r="O82">
            <v>0.76539539450636751</v>
          </cell>
          <cell r="P82">
            <v>16389</v>
          </cell>
          <cell r="Q82">
            <v>4.0432523646698346</v>
          </cell>
        </row>
        <row r="83">
          <cell r="A83">
            <v>1</v>
          </cell>
          <cell r="B83" t="str">
            <v>In 1994-95 &amp;1999-2000specific oil consumption is more due to stablisation of both units of Sanjay Gandhi thermal Power Station.</v>
          </cell>
          <cell r="C83">
            <v>840</v>
          </cell>
          <cell r="D83">
            <v>4400</v>
          </cell>
          <cell r="E83">
            <v>5060.96</v>
          </cell>
          <cell r="F83">
            <v>115.02181818181818</v>
          </cell>
          <cell r="G83">
            <v>81.45</v>
          </cell>
          <cell r="H83">
            <v>68.777995216351385</v>
          </cell>
          <cell r="I83">
            <v>473.01</v>
          </cell>
          <cell r="J83">
            <v>9.3462505137365248</v>
          </cell>
          <cell r="K83" t="str">
            <v xml:space="preserve"> </v>
          </cell>
          <cell r="L83">
            <v>313023</v>
          </cell>
          <cell r="M83">
            <v>3289767</v>
          </cell>
          <cell r="N83">
            <v>3582839</v>
          </cell>
          <cell r="O83">
            <v>0.7079366365274572</v>
          </cell>
          <cell r="P83">
            <v>19299</v>
          </cell>
          <cell r="Q83">
            <v>3.8133081470709116</v>
          </cell>
        </row>
        <row r="84">
          <cell r="A84">
            <v>2</v>
          </cell>
          <cell r="B84" t="str">
            <v xml:space="preserve"> Heavy and unprcedented rains all over resulting in wet coal problems in thermal stations.</v>
          </cell>
          <cell r="C84">
            <v>840</v>
          </cell>
          <cell r="D84">
            <v>4400</v>
          </cell>
          <cell r="E84">
            <v>4649.3999999999996</v>
          </cell>
          <cell r="F84" t="str">
            <v xml:space="preserve"> </v>
          </cell>
          <cell r="G84">
            <v>78.054999999999993</v>
          </cell>
          <cell r="H84">
            <v>63.012295081967203</v>
          </cell>
          <cell r="I84">
            <v>444.15999999999997</v>
          </cell>
          <cell r="J84">
            <v>9.5530606099711797</v>
          </cell>
          <cell r="K84" t="str">
            <v xml:space="preserve"> </v>
          </cell>
          <cell r="L84">
            <v>123702</v>
          </cell>
          <cell r="M84">
            <v>3358189</v>
          </cell>
          <cell r="N84">
            <v>3468442</v>
          </cell>
          <cell r="O84">
            <v>0.74599776315223465</v>
          </cell>
          <cell r="P84">
            <v>25027</v>
          </cell>
          <cell r="Q84">
            <v>5.3828450982922531</v>
          </cell>
        </row>
        <row r="85">
          <cell r="A85">
            <v>3</v>
          </cell>
          <cell r="B85" t="str">
            <v>Considering SGTPS # 1 wef :  01.01.95  , # 2 wef : 01.04.95 ,.# 3 w.e.f : 01.09.99&amp; # 4 w.e.f : 01.04.2000.</v>
          </cell>
          <cell r="C85">
            <v>840</v>
          </cell>
          <cell r="D85">
            <v>4800</v>
          </cell>
          <cell r="E85">
            <v>4853.41</v>
          </cell>
          <cell r="F85">
            <v>101.11270833333333</v>
          </cell>
          <cell r="G85">
            <v>79.78</v>
          </cell>
          <cell r="H85">
            <v>65.957409219395515</v>
          </cell>
          <cell r="I85">
            <v>454.39</v>
          </cell>
          <cell r="J85">
            <v>9.3622834254678668</v>
          </cell>
          <cell r="K85" t="str">
            <v xml:space="preserve"> </v>
          </cell>
          <cell r="L85">
            <v>99032</v>
          </cell>
          <cell r="M85">
            <v>3326019</v>
          </cell>
          <cell r="N85">
            <v>3418029</v>
          </cell>
          <cell r="O85">
            <v>0.70425309215582443</v>
          </cell>
          <cell r="P85">
            <v>25049</v>
          </cell>
          <cell r="Q85">
            <v>5.1611135263659982</v>
          </cell>
        </row>
        <row r="86">
          <cell r="A86">
            <v>4</v>
          </cell>
          <cell r="B86" t="str">
            <v>Considering  Cost of Coal &amp; Fuel oil same for all the  years for comparision purpose .                                         .</v>
          </cell>
          <cell r="C86">
            <v>840</v>
          </cell>
          <cell r="D86">
            <v>5000</v>
          </cell>
          <cell r="E86" t="str">
            <v xml:space="preserve"> </v>
          </cell>
          <cell r="F86">
            <v>98.800600000000017</v>
          </cell>
          <cell r="G86">
            <v>80.135999999999996</v>
          </cell>
          <cell r="H86">
            <v>67.134567297238533</v>
          </cell>
          <cell r="I86">
            <v>495.423</v>
          </cell>
          <cell r="J86">
            <v>10.028744764707906</v>
          </cell>
          <cell r="K86">
            <v>865</v>
          </cell>
          <cell r="L86">
            <v>248312</v>
          </cell>
          <cell r="M86">
            <v>3304685</v>
          </cell>
          <cell r="N86">
            <v>3429131</v>
          </cell>
          <cell r="O86">
            <v>0.69415185737738416</v>
          </cell>
          <cell r="P86">
            <v>22823.625</v>
          </cell>
          <cell r="Q86">
            <v>4.6201389465246159</v>
          </cell>
        </row>
        <row r="87">
          <cell r="A87">
            <v>5</v>
          </cell>
          <cell r="B87" t="str">
            <v>Totals  may  not  tally  due  to  rounding  off.</v>
          </cell>
          <cell r="C87">
            <v>840</v>
          </cell>
          <cell r="D87">
            <v>5000</v>
          </cell>
          <cell r="E87">
            <v>4455</v>
          </cell>
          <cell r="F87">
            <v>89.1</v>
          </cell>
          <cell r="G87">
            <v>72.3</v>
          </cell>
          <cell r="H87">
            <v>60.543052837573384</v>
          </cell>
          <cell r="I87">
            <v>460</v>
          </cell>
          <cell r="J87">
            <v>10.325476992143658</v>
          </cell>
          <cell r="K87">
            <v>840</v>
          </cell>
          <cell r="L87">
            <v>152721</v>
          </cell>
          <cell r="M87">
            <v>3059426</v>
          </cell>
          <cell r="N87">
            <v>2990505</v>
          </cell>
          <cell r="O87">
            <v>0.67126936026936024</v>
          </cell>
          <cell r="P87">
            <v>21509</v>
          </cell>
          <cell r="Q87">
            <v>4.8280583613916948</v>
          </cell>
        </row>
        <row r="88">
          <cell r="B88" t="str">
            <v>95-96</v>
          </cell>
          <cell r="C88">
            <v>840</v>
          </cell>
          <cell r="D88">
            <v>5050</v>
          </cell>
          <cell r="E88">
            <v>4660.8</v>
          </cell>
          <cell r="F88">
            <v>92.29306930693069</v>
          </cell>
          <cell r="G88">
            <v>73</v>
          </cell>
          <cell r="H88">
            <v>63.16679677335415</v>
          </cell>
          <cell r="I88">
            <v>467.8</v>
          </cell>
          <cell r="J88">
            <v>10.03690353587367</v>
          </cell>
          <cell r="K88">
            <v>840</v>
          </cell>
          <cell r="L88">
            <v>281544</v>
          </cell>
          <cell r="M88">
            <v>3036370</v>
          </cell>
          <cell r="N88">
            <v>3184503</v>
          </cell>
          <cell r="O88">
            <v>0.68325244593202883</v>
          </cell>
          <cell r="P88">
            <v>15143</v>
          </cell>
          <cell r="Q88">
            <v>3.2490130449708206</v>
          </cell>
        </row>
        <row r="89">
          <cell r="A89" t="str">
            <v>EXECUTIVE SUMMARY</v>
          </cell>
          <cell r="B89" t="str">
            <v>96-97</v>
          </cell>
          <cell r="C89">
            <v>840</v>
          </cell>
          <cell r="D89">
            <v>5100</v>
          </cell>
          <cell r="E89">
            <v>4913.1000000000004</v>
          </cell>
          <cell r="F89">
            <v>96.335294117647067</v>
          </cell>
          <cell r="G89">
            <v>76.599999999999994</v>
          </cell>
          <cell r="H89">
            <v>66.768590998043067</v>
          </cell>
          <cell r="I89">
            <v>471.9</v>
          </cell>
          <cell r="J89">
            <v>9.6049337485497954</v>
          </cell>
          <cell r="K89">
            <v>840</v>
          </cell>
          <cell r="L89">
            <v>134441</v>
          </cell>
          <cell r="M89">
            <v>3393898</v>
          </cell>
          <cell r="N89">
            <v>3341407</v>
          </cell>
          <cell r="O89">
            <v>0.68010156520323217</v>
          </cell>
          <cell r="P89">
            <v>17432</v>
          </cell>
          <cell r="Q89">
            <v>3.548065376239034</v>
          </cell>
        </row>
        <row r="90">
          <cell r="A90" t="str">
            <v>91-92 to 95-96</v>
          </cell>
          <cell r="B90" t="str">
            <v>97-98</v>
          </cell>
          <cell r="C90">
            <v>840</v>
          </cell>
          <cell r="D90">
            <v>5100</v>
          </cell>
          <cell r="E90">
            <v>5031.22</v>
          </cell>
          <cell r="F90">
            <v>98.651372549019612</v>
          </cell>
          <cell r="G90">
            <v>76.599999999999994</v>
          </cell>
          <cell r="H90">
            <v>68.373831267666887</v>
          </cell>
          <cell r="I90">
            <v>496.51</v>
          </cell>
          <cell r="J90">
            <v>9.8685805828407425</v>
          </cell>
          <cell r="K90">
            <v>870</v>
          </cell>
          <cell r="L90">
            <v>225761</v>
          </cell>
          <cell r="M90">
            <v>3512855</v>
          </cell>
          <cell r="N90">
            <v>3485001</v>
          </cell>
          <cell r="O90">
            <v>0.69267513644801859</v>
          </cell>
          <cell r="P90">
            <v>12153</v>
          </cell>
          <cell r="Q90">
            <v>2.415517508675828</v>
          </cell>
        </row>
        <row r="91">
          <cell r="A91" t="str">
            <v xml:space="preserve"> HYDEL GENETRATION</v>
          </cell>
          <cell r="B91" t="str">
            <v>98-99</v>
          </cell>
          <cell r="C91">
            <v>840</v>
          </cell>
          <cell r="D91">
            <v>5200</v>
          </cell>
          <cell r="E91">
            <v>5318.17</v>
          </cell>
          <cell r="F91">
            <v>102.27249999999999</v>
          </cell>
          <cell r="G91">
            <v>76.599999999999994</v>
          </cell>
          <cell r="H91">
            <v>72.273456186127419</v>
          </cell>
          <cell r="I91">
            <v>531.6</v>
          </cell>
          <cell r="J91">
            <v>9.9959196490522118</v>
          </cell>
          <cell r="K91">
            <v>840</v>
          </cell>
          <cell r="L91">
            <v>189000</v>
          </cell>
          <cell r="M91">
            <v>4085508</v>
          </cell>
          <cell r="N91">
            <v>4055349</v>
          </cell>
          <cell r="O91">
            <v>0.7625459509568141</v>
          </cell>
          <cell r="P91">
            <v>8875</v>
          </cell>
          <cell r="Q91">
            <v>1.6688071272637015</v>
          </cell>
        </row>
        <row r="92">
          <cell r="A92" t="str">
            <v xml:space="preserve"> </v>
          </cell>
          <cell r="B92" t="str">
            <v>P A R T I C U L A R S</v>
          </cell>
          <cell r="C92">
            <v>840</v>
          </cell>
          <cell r="D92" t="str">
            <v>91-92</v>
          </cell>
          <cell r="E92" t="str">
            <v>92-93</v>
          </cell>
          <cell r="F92" t="str">
            <v>93-94</v>
          </cell>
          <cell r="G92" t="str">
            <v>94-95</v>
          </cell>
          <cell r="H92" t="str">
            <v xml:space="preserve">95-96 </v>
          </cell>
          <cell r="I92">
            <v>488.7</v>
          </cell>
          <cell r="J92">
            <v>9.7391339006357249</v>
          </cell>
          <cell r="K92">
            <v>815</v>
          </cell>
          <cell r="L92">
            <v>77595</v>
          </cell>
          <cell r="M92">
            <v>4123724</v>
          </cell>
          <cell r="N92">
            <v>3941909</v>
          </cell>
          <cell r="O92">
            <v>0.79</v>
          </cell>
          <cell r="P92">
            <v>7229</v>
          </cell>
          <cell r="Q92">
            <v>1.4406424998505352</v>
          </cell>
        </row>
        <row r="93">
          <cell r="A93">
            <v>1</v>
          </cell>
          <cell r="B93" t="str">
            <v>Hydel Generation(G'sagar+Pench+Bargi+Tons+ B'pur+HB))</v>
          </cell>
          <cell r="C93" t="str">
            <v>MU</v>
          </cell>
          <cell r="D93">
            <v>1324.15</v>
          </cell>
          <cell r="E93">
            <v>1295.48</v>
          </cell>
          <cell r="F93">
            <v>1589.68</v>
          </cell>
          <cell r="G93">
            <v>2280.4742339999998</v>
          </cell>
          <cell r="H93">
            <v>2141.34</v>
          </cell>
          <cell r="I93">
            <v>484.36</v>
          </cell>
          <cell r="J93">
            <v>9.773578890231871</v>
          </cell>
          <cell r="K93">
            <v>820</v>
          </cell>
          <cell r="L93">
            <v>259409</v>
          </cell>
          <cell r="M93">
            <v>3227819</v>
          </cell>
          <cell r="N93">
            <v>3644838</v>
          </cell>
          <cell r="O93">
            <v>0.73499999999999999</v>
          </cell>
          <cell r="P93">
            <v>6706</v>
          </cell>
          <cell r="Q93">
            <v>1.35</v>
          </cell>
        </row>
        <row r="94">
          <cell r="A94">
            <v>2</v>
          </cell>
          <cell r="B94" t="str">
            <v xml:space="preserve">Target (PLAN )   </v>
          </cell>
          <cell r="C94" t="str">
            <v>MU</v>
          </cell>
          <cell r="D94">
            <v>1771</v>
          </cell>
          <cell r="E94">
            <v>1870</v>
          </cell>
          <cell r="F94">
            <v>1870</v>
          </cell>
          <cell r="G94">
            <v>1965</v>
          </cell>
          <cell r="H94">
            <v>2035</v>
          </cell>
          <cell r="I94">
            <v>494.61400000000003</v>
          </cell>
          <cell r="J94">
            <v>9.7964293542620702</v>
          </cell>
          <cell r="K94">
            <v>837</v>
          </cell>
          <cell r="L94">
            <v>177241.2</v>
          </cell>
          <cell r="M94">
            <v>3668760.8</v>
          </cell>
          <cell r="N94">
            <v>3693700.8</v>
          </cell>
          <cell r="O94">
            <v>0.73206453052161291</v>
          </cell>
          <cell r="P94">
            <v>10479</v>
          </cell>
          <cell r="Q94">
            <v>2.0846065024058196</v>
          </cell>
        </row>
        <row r="95">
          <cell r="A95">
            <v>3</v>
          </cell>
          <cell r="B95" t="str">
            <v>ACHIEVEMENT Percentage of ( 2 )</v>
          </cell>
          <cell r="C95" t="str">
            <v>%</v>
          </cell>
          <cell r="D95">
            <v>74.768492377188025</v>
          </cell>
          <cell r="E95">
            <v>69.277005347593587</v>
          </cell>
          <cell r="F95">
            <v>85.009625668449203</v>
          </cell>
          <cell r="G95">
            <v>116.05466839694657</v>
          </cell>
          <cell r="H95">
            <v>105.23</v>
          </cell>
        </row>
        <row r="96">
          <cell r="A96">
            <v>4</v>
          </cell>
          <cell r="B96" t="str">
            <v>Hydel Generation M.P.Share</v>
          </cell>
          <cell r="C96" t="str">
            <v>MU</v>
          </cell>
          <cell r="D96">
            <v>1498.64</v>
          </cell>
          <cell r="E96">
            <v>1511.19</v>
          </cell>
          <cell r="F96">
            <v>1658.26</v>
          </cell>
          <cell r="G96">
            <v>2415.3094620000002</v>
          </cell>
          <cell r="H96">
            <v>2253.15</v>
          </cell>
        </row>
        <row r="97">
          <cell r="A97">
            <v>5</v>
          </cell>
          <cell r="B97" t="str">
            <v xml:space="preserve">Target (PLAN )   </v>
          </cell>
          <cell r="C97" t="str">
            <v>MU</v>
          </cell>
          <cell r="D97">
            <v>1846</v>
          </cell>
          <cell r="E97">
            <v>1938</v>
          </cell>
          <cell r="F97">
            <v>1990</v>
          </cell>
          <cell r="G97">
            <v>1999.9666666666667</v>
          </cell>
          <cell r="H97">
            <v>2059.33</v>
          </cell>
          <cell r="I97" t="str">
            <v>AUXILIARY CONSUMPTION</v>
          </cell>
          <cell r="K97" t="str">
            <v>MAXIMUM DEMAND</v>
          </cell>
          <cell r="L97" t="str">
            <v>COAL IN MT</v>
          </cell>
          <cell r="N97" t="str">
            <v>COAL CONSUMED</v>
          </cell>
          <cell r="P97" t="str">
            <v>FUEL OIL CONSUMPTION</v>
          </cell>
        </row>
        <row r="98">
          <cell r="A98">
            <v>6</v>
          </cell>
          <cell r="B98" t="str">
            <v>ACHIEVEMENT Percentage of ( 5 )</v>
          </cell>
          <cell r="C98" t="str">
            <v>%</v>
          </cell>
          <cell r="D98">
            <v>81.183098591549296</v>
          </cell>
          <cell r="E98">
            <v>77.976780185758514</v>
          </cell>
          <cell r="F98">
            <v>83.32964824120603</v>
          </cell>
          <cell r="G98">
            <v>120.76748589143152</v>
          </cell>
          <cell r="H98">
            <v>109.41</v>
          </cell>
          <cell r="I98" t="str">
            <v>MKwh</v>
          </cell>
          <cell r="J98" t="str">
            <v>%</v>
          </cell>
          <cell r="K98" t="str">
            <v>MW</v>
          </cell>
          <cell r="L98" t="str">
            <v>OP.STOCK</v>
          </cell>
          <cell r="M98" t="str">
            <v>RECIEPT</v>
          </cell>
          <cell r="N98" t="str">
            <v>MT</v>
          </cell>
          <cell r="O98" t="str">
            <v>Kg/kWH</v>
          </cell>
          <cell r="P98" t="str">
            <v>KL</v>
          </cell>
          <cell r="Q98" t="str">
            <v>ml/KWH</v>
          </cell>
        </row>
        <row r="99">
          <cell r="A99">
            <v>7</v>
          </cell>
          <cell r="B99" t="str">
            <v xml:space="preserve">Reservoir Level at the end </v>
          </cell>
          <cell r="C99">
            <v>60</v>
          </cell>
          <cell r="D99">
            <v>300</v>
          </cell>
          <cell r="E99">
            <v>375.32</v>
          </cell>
          <cell r="F99">
            <v>125.10666666666667</v>
          </cell>
          <cell r="G99">
            <v>87.49</v>
          </cell>
          <cell r="H99">
            <v>71.407914764079152</v>
          </cell>
          <cell r="I99" t="str">
            <v xml:space="preserve"> </v>
          </cell>
          <cell r="J99">
            <v>0</v>
          </cell>
          <cell r="K99">
            <v>61</v>
          </cell>
          <cell r="N99">
            <v>252980</v>
          </cell>
          <cell r="O99">
            <v>0.6740381541084941</v>
          </cell>
          <cell r="P99">
            <v>2143</v>
          </cell>
          <cell r="Q99">
            <v>5.7097943088564422</v>
          </cell>
        </row>
        <row r="100">
          <cell r="A100" t="str">
            <v>a</v>
          </cell>
          <cell r="B100" t="str">
            <v>GANDHISAGAR     MDDL   1250.00 Ft</v>
          </cell>
          <cell r="C100" t="str">
            <v>FT</v>
          </cell>
          <cell r="D100">
            <v>1284.51</v>
          </cell>
          <cell r="E100">
            <v>1253.47</v>
          </cell>
          <cell r="F100">
            <v>1250.8900000000001</v>
          </cell>
          <cell r="G100">
            <v>1295.67</v>
          </cell>
          <cell r="H100">
            <v>1288.95</v>
          </cell>
          <cell r="I100" t="str">
            <v xml:space="preserve"> </v>
          </cell>
          <cell r="J100">
            <v>0</v>
          </cell>
          <cell r="K100">
            <v>60</v>
          </cell>
          <cell r="N100">
            <v>241459</v>
          </cell>
          <cell r="O100">
            <v>0.69326997616928421</v>
          </cell>
          <cell r="P100">
            <v>3121</v>
          </cell>
          <cell r="Q100">
            <v>8.9609233684573191</v>
          </cell>
        </row>
        <row r="101">
          <cell r="A101" t="str">
            <v xml:space="preserve"> </v>
          </cell>
          <cell r="B101" t="str">
            <v>Energy   Contents   in   MKwh</v>
          </cell>
          <cell r="C101" t="str">
            <v>MU</v>
          </cell>
          <cell r="D101">
            <v>245</v>
          </cell>
          <cell r="E101">
            <v>14.5</v>
          </cell>
          <cell r="F101">
            <v>3.56</v>
          </cell>
          <cell r="G101">
            <v>408.4</v>
          </cell>
          <cell r="H101">
            <v>310</v>
          </cell>
          <cell r="I101">
            <v>21.16</v>
          </cell>
          <cell r="J101">
            <v>9.9557730309588788</v>
          </cell>
          <cell r="K101">
            <v>58</v>
          </cell>
          <cell r="N101">
            <v>159372</v>
          </cell>
          <cell r="O101">
            <v>0.74984473510868543</v>
          </cell>
          <cell r="P101">
            <v>5292</v>
          </cell>
          <cell r="Q101">
            <v>24.898842570810203</v>
          </cell>
        </row>
        <row r="102">
          <cell r="A102" t="str">
            <v>b</v>
          </cell>
          <cell r="B102" t="str">
            <v>PENCH           MDDL    464.50 M</v>
          </cell>
          <cell r="C102" t="str">
            <v>M</v>
          </cell>
          <cell r="D102">
            <v>464.42</v>
          </cell>
          <cell r="E102">
            <v>474.87</v>
          </cell>
          <cell r="F102">
            <v>483.64</v>
          </cell>
          <cell r="G102">
            <v>482.5</v>
          </cell>
          <cell r="H102">
            <v>472.9</v>
          </cell>
          <cell r="I102">
            <v>17.46</v>
          </cell>
          <cell r="J102">
            <v>10.477676428228518</v>
          </cell>
          <cell r="K102">
            <v>30</v>
          </cell>
          <cell r="N102">
            <v>126486</v>
          </cell>
          <cell r="O102">
            <v>0.75903744599135858</v>
          </cell>
          <cell r="P102">
            <v>1923</v>
          </cell>
          <cell r="Q102">
            <v>11.539846375420067</v>
          </cell>
        </row>
        <row r="103">
          <cell r="A103" t="str">
            <v xml:space="preserve"> </v>
          </cell>
          <cell r="B103" t="str">
            <v>Energy   Contents   in   MKwh</v>
          </cell>
          <cell r="C103" t="str">
            <v>MU</v>
          </cell>
          <cell r="D103">
            <v>2.5</v>
          </cell>
          <cell r="E103">
            <v>83</v>
          </cell>
          <cell r="F103">
            <v>222.16</v>
          </cell>
          <cell r="G103">
            <v>202</v>
          </cell>
          <cell r="H103">
            <v>63</v>
          </cell>
          <cell r="I103">
            <v>29.54</v>
          </cell>
          <cell r="J103">
            <v>10.371826831923036</v>
          </cell>
          <cell r="K103">
            <v>50</v>
          </cell>
          <cell r="N103">
            <v>205036</v>
          </cell>
          <cell r="O103">
            <v>0.71990449773533227</v>
          </cell>
          <cell r="P103">
            <v>3864</v>
          </cell>
          <cell r="Q103">
            <v>13.566939363084161</v>
          </cell>
        </row>
        <row r="104">
          <cell r="A104" t="str">
            <v>c</v>
          </cell>
          <cell r="B104" t="str">
            <v>BARGI           MDDL    403.50 M</v>
          </cell>
          <cell r="C104" t="str">
            <v>M</v>
          </cell>
          <cell r="D104">
            <v>409</v>
          </cell>
          <cell r="E104">
            <v>414.4</v>
          </cell>
          <cell r="F104">
            <v>413.55</v>
          </cell>
          <cell r="G104">
            <v>418.15</v>
          </cell>
          <cell r="H104">
            <v>411.8</v>
          </cell>
          <cell r="I104">
            <v>32.345314999999999</v>
          </cell>
          <cell r="J104">
            <v>10.614452513544823</v>
          </cell>
          <cell r="K104">
            <v>50</v>
          </cell>
          <cell r="N104">
            <v>211815.05</v>
          </cell>
          <cell r="O104">
            <v>0.69509318115440277</v>
          </cell>
          <cell r="P104">
            <v>3308.25</v>
          </cell>
          <cell r="Q104">
            <v>10.856367460924297</v>
          </cell>
        </row>
        <row r="105">
          <cell r="A105" t="str">
            <v xml:space="preserve"> </v>
          </cell>
          <cell r="B105" t="str">
            <v>Energy   Contents   in   MKwh</v>
          </cell>
          <cell r="C105" t="str">
            <v>MU</v>
          </cell>
          <cell r="D105">
            <v>44</v>
          </cell>
          <cell r="E105">
            <v>113</v>
          </cell>
          <cell r="F105">
            <v>100.15</v>
          </cell>
          <cell r="G105">
            <v>192.75</v>
          </cell>
          <cell r="H105">
            <v>77</v>
          </cell>
          <cell r="I105">
            <v>31.2</v>
          </cell>
          <cell r="J105">
            <v>10.249671484888305</v>
          </cell>
          <cell r="K105">
            <v>50</v>
          </cell>
          <cell r="N105">
            <v>214826</v>
          </cell>
          <cell r="O105">
            <v>0.70573587385019709</v>
          </cell>
          <cell r="P105">
            <v>5006</v>
          </cell>
          <cell r="Q105">
            <v>16.445466491458607</v>
          </cell>
        </row>
        <row r="106">
          <cell r="A106" t="str">
            <v>d</v>
          </cell>
          <cell r="B106" t="str">
            <v>TONS            MDDL    275.00 M</v>
          </cell>
          <cell r="C106" t="str">
            <v>M</v>
          </cell>
          <cell r="D106">
            <v>300</v>
          </cell>
          <cell r="E106">
            <v>294.39999999999998</v>
          </cell>
          <cell r="F106">
            <v>277.10000000000002</v>
          </cell>
          <cell r="G106">
            <v>277.3</v>
          </cell>
          <cell r="H106">
            <v>277.3</v>
          </cell>
          <cell r="I106">
            <v>32.299999999999997</v>
          </cell>
          <cell r="J106">
            <v>10.971467391304348</v>
          </cell>
          <cell r="K106">
            <v>50</v>
          </cell>
          <cell r="N106">
            <v>204359</v>
          </cell>
          <cell r="O106">
            <v>0.69415421195652172</v>
          </cell>
          <cell r="P106">
            <v>2743</v>
          </cell>
          <cell r="Q106">
            <v>9.3172554347826093</v>
          </cell>
        </row>
        <row r="107">
          <cell r="A107" t="str">
            <v xml:space="preserve"> </v>
          </cell>
          <cell r="B107" t="str">
            <v>Energy   Contents   in   MKwh</v>
          </cell>
          <cell r="C107" t="str">
            <v>MU</v>
          </cell>
          <cell r="D107">
            <v>300</v>
          </cell>
          <cell r="E107">
            <v>258.89999999999998</v>
          </cell>
          <cell r="F107">
            <v>1.1279999999999999</v>
          </cell>
          <cell r="G107">
            <v>0</v>
          </cell>
          <cell r="H107">
            <v>0</v>
          </cell>
          <cell r="I107">
            <v>29</v>
          </cell>
          <cell r="J107">
            <v>11.201235998455003</v>
          </cell>
          <cell r="K107">
            <v>49</v>
          </cell>
          <cell r="N107">
            <v>177922</v>
          </cell>
          <cell r="O107">
            <v>0.68722286597141757</v>
          </cell>
          <cell r="P107">
            <v>2063</v>
          </cell>
          <cell r="Q107">
            <v>7.9683275395905762</v>
          </cell>
        </row>
        <row r="108">
          <cell r="A108" t="str">
            <v>e</v>
          </cell>
          <cell r="B108" t="str">
            <v>BIRSINGHPUR     MDDL    471.00 M</v>
          </cell>
          <cell r="C108" t="str">
            <v>M</v>
          </cell>
          <cell r="D108">
            <v>300</v>
          </cell>
          <cell r="E108">
            <v>251.97</v>
          </cell>
          <cell r="F108">
            <v>475.97</v>
          </cell>
          <cell r="G108">
            <v>475.1</v>
          </cell>
          <cell r="H108">
            <v>475.34</v>
          </cell>
          <cell r="I108">
            <v>30.628</v>
          </cell>
          <cell r="J108">
            <v>12.155415327221496</v>
          </cell>
          <cell r="K108">
            <v>50</v>
          </cell>
          <cell r="N108">
            <v>174156</v>
          </cell>
          <cell r="O108">
            <v>0.69117752113346831</v>
          </cell>
          <cell r="P108">
            <v>2350</v>
          </cell>
          <cell r="Q108">
            <v>9.3265071238639514</v>
          </cell>
        </row>
        <row r="109">
          <cell r="A109" t="str">
            <v xml:space="preserve"> </v>
          </cell>
          <cell r="B109" t="str">
            <v>Energy   Contents   in   MKwh</v>
          </cell>
          <cell r="C109" t="str">
            <v>MU</v>
          </cell>
          <cell r="D109">
            <v>300</v>
          </cell>
          <cell r="E109">
            <v>202.17</v>
          </cell>
          <cell r="F109">
            <v>4.7477</v>
          </cell>
          <cell r="G109">
            <v>4.5209999999999999</v>
          </cell>
          <cell r="H109">
            <v>4.5</v>
          </cell>
          <cell r="I109">
            <v>25.5</v>
          </cell>
          <cell r="J109">
            <v>12.613147351239057</v>
          </cell>
          <cell r="K109">
            <v>49</v>
          </cell>
          <cell r="N109">
            <v>135455</v>
          </cell>
          <cell r="O109">
            <v>0.67000544096552406</v>
          </cell>
          <cell r="P109">
            <v>2779</v>
          </cell>
          <cell r="Q109">
            <v>13.745857446703271</v>
          </cell>
        </row>
        <row r="110">
          <cell r="A110" t="str">
            <v>f</v>
          </cell>
          <cell r="B110" t="str">
            <v>HASDEO-BANGO    MDDL    329.79 M</v>
          </cell>
          <cell r="C110" t="str">
            <v>M</v>
          </cell>
          <cell r="D110">
            <v>250</v>
          </cell>
          <cell r="E110">
            <v>248.2</v>
          </cell>
          <cell r="F110" t="str">
            <v>N.A.</v>
          </cell>
          <cell r="G110">
            <v>353.12</v>
          </cell>
          <cell r="H110">
            <v>347.98</v>
          </cell>
          <cell r="I110">
            <v>29.3</v>
          </cell>
          <cell r="J110">
            <v>11.804995970991136</v>
          </cell>
          <cell r="K110">
            <v>50</v>
          </cell>
          <cell r="N110">
            <v>170257</v>
          </cell>
          <cell r="O110">
            <v>0.68596696212731667</v>
          </cell>
          <cell r="P110">
            <v>1599</v>
          </cell>
          <cell r="Q110">
            <v>6.4423851732473816</v>
          </cell>
        </row>
        <row r="111">
          <cell r="A111" t="str">
            <v xml:space="preserve"> </v>
          </cell>
          <cell r="B111" t="str">
            <v>Energy   Contents   in   MKwh</v>
          </cell>
          <cell r="C111" t="str">
            <v>MU</v>
          </cell>
          <cell r="D111">
            <v>250</v>
          </cell>
          <cell r="E111">
            <v>180.96</v>
          </cell>
          <cell r="F111" t="str">
            <v>-</v>
          </cell>
          <cell r="G111">
            <v>152.76295999999999</v>
          </cell>
          <cell r="H111">
            <v>94</v>
          </cell>
          <cell r="I111">
            <v>23.72</v>
          </cell>
          <cell r="J111">
            <v>13.1078691423519</v>
          </cell>
          <cell r="K111">
            <v>49</v>
          </cell>
          <cell r="N111">
            <v>131657</v>
          </cell>
          <cell r="O111">
            <v>0.72754752431476566</v>
          </cell>
          <cell r="P111">
            <v>2944</v>
          </cell>
          <cell r="Q111">
            <v>16.268788682581786</v>
          </cell>
        </row>
        <row r="112">
          <cell r="A112" t="str">
            <v>g</v>
          </cell>
          <cell r="B112" t="str">
            <v xml:space="preserve">RAJGHAT     MDDL    </v>
          </cell>
          <cell r="C112" t="str">
            <v>M</v>
          </cell>
          <cell r="D112">
            <v>280</v>
          </cell>
          <cell r="E112">
            <v>228.44</v>
          </cell>
          <cell r="F112" t="str">
            <v>N.A.</v>
          </cell>
          <cell r="G112">
            <v>353.12</v>
          </cell>
          <cell r="H112" t="str">
            <v xml:space="preserve"> </v>
          </cell>
          <cell r="I112">
            <v>27.6296</v>
          </cell>
          <cell r="J112">
            <v>12.176532758051719</v>
          </cell>
          <cell r="K112">
            <v>49.4</v>
          </cell>
          <cell r="N112">
            <v>157889.4</v>
          </cell>
          <cell r="O112">
            <v>0.69238406290249854</v>
          </cell>
          <cell r="P112">
            <v>2347</v>
          </cell>
          <cell r="Q112">
            <v>10.750373193197394</v>
          </cell>
        </row>
        <row r="113">
          <cell r="A113" t="str">
            <v xml:space="preserve"> </v>
          </cell>
          <cell r="B113" t="str">
            <v>Energy   Contents   in   MKwh</v>
          </cell>
          <cell r="C113" t="str">
            <v>MU</v>
          </cell>
          <cell r="D113">
            <v>1250</v>
          </cell>
          <cell r="E113">
            <v>1209.6600000000001</v>
          </cell>
          <cell r="F113" t="str">
            <v>-</v>
          </cell>
          <cell r="G113">
            <v>152.76295999999999</v>
          </cell>
          <cell r="H113" t="str">
            <v xml:space="preserve"> </v>
          </cell>
          <cell r="I113" t="str">
            <v xml:space="preserve"> </v>
          </cell>
          <cell r="J113">
            <v>0</v>
          </cell>
          <cell r="K113">
            <v>230</v>
          </cell>
          <cell r="N113">
            <v>908200</v>
          </cell>
          <cell r="O113">
            <v>0.75078947803515039</v>
          </cell>
          <cell r="P113">
            <v>9857</v>
          </cell>
          <cell r="Q113">
            <v>8.1485706727510205</v>
          </cell>
        </row>
        <row r="114">
          <cell r="A114" t="str">
            <v xml:space="preserve"> </v>
          </cell>
          <cell r="B114" t="str">
            <v>M.P.E.B. GENERATION  AS PER SHARE</v>
          </cell>
          <cell r="C114">
            <v>240</v>
          </cell>
          <cell r="D114">
            <v>1310</v>
          </cell>
          <cell r="E114">
            <v>988.66</v>
          </cell>
          <cell r="F114">
            <v>75.470229007633591</v>
          </cell>
          <cell r="G114">
            <v>69.31</v>
          </cell>
          <cell r="H114">
            <v>47.025304414003045</v>
          </cell>
          <cell r="I114">
            <v>103</v>
          </cell>
          <cell r="J114">
            <v>10.418141727186294</v>
          </cell>
          <cell r="K114">
            <v>200</v>
          </cell>
          <cell r="N114">
            <v>755851</v>
          </cell>
          <cell r="O114">
            <v>0.76452066433354238</v>
          </cell>
          <cell r="P114">
            <v>11664</v>
          </cell>
          <cell r="Q114">
            <v>11.797786903485527</v>
          </cell>
        </row>
        <row r="115">
          <cell r="A115">
            <v>1</v>
          </cell>
          <cell r="B115" t="str">
            <v>THERMAL  ( Excl. 40% Satpura I)</v>
          </cell>
          <cell r="C115" t="str">
            <v>MU</v>
          </cell>
          <cell r="D115">
            <v>11025.74</v>
          </cell>
          <cell r="E115">
            <v>11747.67</v>
          </cell>
          <cell r="F115">
            <v>12723.74</v>
          </cell>
          <cell r="G115">
            <v>14182.079879999999</v>
          </cell>
          <cell r="H115">
            <v>15345.74</v>
          </cell>
          <cell r="I115">
            <v>87.17</v>
          </cell>
          <cell r="J115">
            <v>11.014796750022112</v>
          </cell>
          <cell r="K115">
            <v>190</v>
          </cell>
          <cell r="N115">
            <v>643580</v>
          </cell>
          <cell r="O115">
            <v>0.81322735945614677</v>
          </cell>
          <cell r="P115">
            <v>10599</v>
          </cell>
          <cell r="Q115">
            <v>13.39289098927204</v>
          </cell>
        </row>
        <row r="116">
          <cell r="A116">
            <v>2</v>
          </cell>
          <cell r="B116" t="str">
            <v>HYDEL    ( Excl. 50 % Chambal &amp; 1/3 Pench )</v>
          </cell>
          <cell r="C116" t="str">
            <v>MU</v>
          </cell>
          <cell r="D116">
            <v>1498.64</v>
          </cell>
          <cell r="E116">
            <v>1511.49</v>
          </cell>
          <cell r="F116">
            <v>1658.26</v>
          </cell>
          <cell r="G116">
            <v>2415.3094620000002</v>
          </cell>
          <cell r="H116">
            <v>2253.15</v>
          </cell>
          <cell r="I116">
            <v>96.78</v>
          </cell>
          <cell r="J116">
            <v>10.727824949564368</v>
          </cell>
          <cell r="K116">
            <v>195</v>
          </cell>
          <cell r="N116">
            <v>744899</v>
          </cell>
          <cell r="O116">
            <v>0.82570221916775666</v>
          </cell>
          <cell r="P116">
            <v>13223</v>
          </cell>
          <cell r="Q116">
            <v>14.657370252954086</v>
          </cell>
        </row>
        <row r="117">
          <cell r="A117">
            <v>3</v>
          </cell>
          <cell r="B117" t="str">
            <v>TOTAL</v>
          </cell>
          <cell r="C117" t="str">
            <v>MU</v>
          </cell>
          <cell r="D117">
            <v>12524.38</v>
          </cell>
          <cell r="E117">
            <v>13259.16</v>
          </cell>
          <cell r="F117">
            <v>14382</v>
          </cell>
          <cell r="G117">
            <v>16597.389341999999</v>
          </cell>
          <cell r="H117">
            <v>17598.88</v>
          </cell>
          <cell r="I117">
            <v>106.47</v>
          </cell>
          <cell r="J117">
            <v>10.741091965618821</v>
          </cell>
          <cell r="K117">
            <v>211</v>
          </cell>
          <cell r="N117">
            <v>797288</v>
          </cell>
          <cell r="O117">
            <v>0.80433396553811387</v>
          </cell>
          <cell r="P117">
            <v>13294</v>
          </cell>
          <cell r="Q117">
            <v>13.411484605141036</v>
          </cell>
        </row>
        <row r="118">
          <cell r="A118" t="str">
            <v>Note :-</v>
          </cell>
          <cell r="B118" t="str">
            <v>1.Heavy and good rains resulted in more secondary generation in Hydel Stations in Year 1994-95</v>
          </cell>
          <cell r="C118">
            <v>240</v>
          </cell>
          <cell r="D118">
            <v>1120</v>
          </cell>
          <cell r="E118">
            <v>1070.5160000000001</v>
          </cell>
          <cell r="F118">
            <v>95.581785714285715</v>
          </cell>
          <cell r="G118">
            <v>70.069999999999993</v>
          </cell>
          <cell r="H118">
            <v>50.918759512937605</v>
          </cell>
          <cell r="I118">
            <v>104.467</v>
          </cell>
          <cell r="J118">
            <v>9.7585650284535674</v>
          </cell>
          <cell r="K118">
            <v>205</v>
          </cell>
          <cell r="N118">
            <v>783385.61</v>
          </cell>
          <cell r="O118">
            <v>0.73178318679963683</v>
          </cell>
          <cell r="P118">
            <v>10814.63</v>
          </cell>
          <cell r="Q118">
            <v>10.10225909748196</v>
          </cell>
        </row>
        <row r="119">
          <cell r="A119" t="str">
            <v>Note :-</v>
          </cell>
          <cell r="B119" t="str">
            <v>2.Intermittent rains practically every month resulted in building up level and non utilisation of water due to lack of demand in 1997-98.</v>
          </cell>
          <cell r="C119">
            <v>240</v>
          </cell>
          <cell r="D119">
            <v>1100</v>
          </cell>
          <cell r="E119">
            <v>1122.9000000000001</v>
          </cell>
          <cell r="F119">
            <v>102.08181818181819</v>
          </cell>
          <cell r="G119">
            <v>76.099999999999994</v>
          </cell>
          <cell r="H119">
            <v>53.410388127853885</v>
          </cell>
          <cell r="I119">
            <v>106.9</v>
          </cell>
          <cell r="J119">
            <v>9.5199928755899901</v>
          </cell>
          <cell r="K119">
            <v>225</v>
          </cell>
          <cell r="N119">
            <v>871239</v>
          </cell>
          <cell r="O119">
            <v>0.7758829815655891</v>
          </cell>
          <cell r="P119">
            <v>12775</v>
          </cell>
          <cell r="Q119">
            <v>11.376792234393088</v>
          </cell>
        </row>
        <row r="120">
          <cell r="A120" t="str">
            <v>EXECUTIVE SUMMARY</v>
          </cell>
          <cell r="B120" t="str">
            <v>95-96</v>
          </cell>
          <cell r="C120">
            <v>240</v>
          </cell>
          <cell r="D120">
            <v>1150</v>
          </cell>
          <cell r="E120">
            <v>958</v>
          </cell>
          <cell r="F120">
            <v>83.304347826086953</v>
          </cell>
          <cell r="G120">
            <v>73.400000000000006</v>
          </cell>
          <cell r="H120">
            <v>45.442471159684274</v>
          </cell>
          <cell r="I120">
            <v>101.8</v>
          </cell>
          <cell r="J120">
            <v>10.626304801670146</v>
          </cell>
          <cell r="K120">
            <v>215</v>
          </cell>
          <cell r="N120">
            <v>742828</v>
          </cell>
          <cell r="O120">
            <v>0.77539457202505224</v>
          </cell>
          <cell r="P120">
            <v>11723</v>
          </cell>
          <cell r="Q120">
            <v>12.236951983298539</v>
          </cell>
        </row>
        <row r="121">
          <cell r="A121" t="str">
            <v>96-97 to 00-01</v>
          </cell>
          <cell r="B121" t="str">
            <v>96-97</v>
          </cell>
          <cell r="C121">
            <v>240</v>
          </cell>
          <cell r="D121">
            <v>1200</v>
          </cell>
          <cell r="E121">
            <v>420.6</v>
          </cell>
          <cell r="F121">
            <v>35.049999999999997</v>
          </cell>
          <cell r="G121">
            <v>29.8</v>
          </cell>
          <cell r="H121">
            <v>20.005707762557076</v>
          </cell>
          <cell r="I121">
            <v>45.2</v>
          </cell>
          <cell r="J121">
            <v>10.746552543984784</v>
          </cell>
          <cell r="K121">
            <v>105</v>
          </cell>
          <cell r="N121">
            <v>321549</v>
          </cell>
          <cell r="O121">
            <v>0.76450071326676172</v>
          </cell>
          <cell r="P121">
            <v>3942</v>
          </cell>
          <cell r="Q121">
            <v>9.3723252496433656</v>
          </cell>
        </row>
        <row r="122">
          <cell r="A122" t="str">
            <v xml:space="preserve"> HYDEL GENETRATION</v>
          </cell>
          <cell r="B122" t="str">
            <v>97-98</v>
          </cell>
          <cell r="C122">
            <v>240</v>
          </cell>
          <cell r="D122">
            <v>1000</v>
          </cell>
          <cell r="E122">
            <v>526.26</v>
          </cell>
          <cell r="F122">
            <v>52.625999999999998</v>
          </cell>
          <cell r="G122">
            <v>31.9</v>
          </cell>
          <cell r="H122">
            <v>25.031392694063928</v>
          </cell>
          <cell r="I122">
            <v>49.438000000000002</v>
          </cell>
          <cell r="J122">
            <v>9.39421578687341</v>
          </cell>
          <cell r="K122">
            <v>220</v>
          </cell>
          <cell r="N122">
            <v>385051</v>
          </cell>
          <cell r="O122">
            <v>0.73167445749249416</v>
          </cell>
          <cell r="P122">
            <v>3240</v>
          </cell>
          <cell r="Q122">
            <v>6.1566526051761485</v>
          </cell>
        </row>
        <row r="123">
          <cell r="A123" t="str">
            <v xml:space="preserve"> </v>
          </cell>
          <cell r="B123" t="str">
            <v>P A R T I C U L A R S</v>
          </cell>
          <cell r="C123">
            <v>240</v>
          </cell>
          <cell r="D123" t="str">
            <v>96-97</v>
          </cell>
          <cell r="E123" t="str">
            <v>97-98</v>
          </cell>
          <cell r="F123" t="str">
            <v>98-99</v>
          </cell>
          <cell r="G123" t="str">
            <v>99-00</v>
          </cell>
          <cell r="H123" t="str">
            <v>00-01</v>
          </cell>
          <cell r="I123">
            <v>97.4</v>
          </cell>
          <cell r="J123">
            <v>9.7624536433797733</v>
          </cell>
          <cell r="K123">
            <v>220</v>
          </cell>
          <cell r="N123">
            <v>652165</v>
          </cell>
          <cell r="O123">
            <v>0.65366843740603386</v>
          </cell>
          <cell r="P123">
            <v>3605</v>
          </cell>
          <cell r="Q123">
            <v>3.6133106144131499</v>
          </cell>
        </row>
        <row r="124">
          <cell r="A124">
            <v>1</v>
          </cell>
          <cell r="B124" t="str">
            <v>Hydel Generation(G'sagar+Pench+Bargi+Tons+ B'pur+HB))</v>
          </cell>
          <cell r="C124" t="str">
            <v>MU</v>
          </cell>
          <cell r="D124">
            <v>2067.65</v>
          </cell>
          <cell r="E124">
            <v>2232.69</v>
          </cell>
          <cell r="F124">
            <v>2833.73</v>
          </cell>
          <cell r="G124">
            <v>2459.5</v>
          </cell>
          <cell r="H124">
            <v>1824.28</v>
          </cell>
          <cell r="I124">
            <v>105.9</v>
          </cell>
          <cell r="J124">
            <v>10.09725400457666</v>
          </cell>
          <cell r="K124">
            <v>200</v>
          </cell>
          <cell r="N124">
            <v>674871</v>
          </cell>
          <cell r="O124">
            <v>0.64346967963386725</v>
          </cell>
          <cell r="P124">
            <v>3020</v>
          </cell>
          <cell r="Q124">
            <v>2.8794813119755913</v>
          </cell>
        </row>
        <row r="125">
          <cell r="A125">
            <v>2</v>
          </cell>
          <cell r="B125" t="str">
            <v xml:space="preserve">Target (PLAN )   </v>
          </cell>
          <cell r="C125" t="str">
            <v>MU</v>
          </cell>
          <cell r="D125">
            <v>2195</v>
          </cell>
          <cell r="E125">
            <v>2195</v>
          </cell>
          <cell r="F125">
            <v>2275</v>
          </cell>
          <cell r="G125">
            <v>2440</v>
          </cell>
          <cell r="H125">
            <v>2480</v>
          </cell>
          <cell r="I125">
            <v>95.83</v>
          </cell>
          <cell r="J125">
            <v>9.8898830717153263</v>
          </cell>
          <cell r="K125">
            <v>200</v>
          </cell>
          <cell r="N125">
            <v>723885</v>
          </cell>
          <cell r="O125">
            <v>0.74706647264621195</v>
          </cell>
          <cell r="P125">
            <v>5474</v>
          </cell>
          <cell r="Q125">
            <v>5.6492977078753723</v>
          </cell>
        </row>
        <row r="126">
          <cell r="A126">
            <v>3</v>
          </cell>
          <cell r="B126" t="str">
            <v>ACHIEVEMENT Percentage of ( 2 )</v>
          </cell>
          <cell r="C126" t="str">
            <v>%</v>
          </cell>
          <cell r="D126">
            <v>94.198177676537583</v>
          </cell>
          <cell r="E126">
            <v>101.71708428246014</v>
          </cell>
          <cell r="F126">
            <v>124.56</v>
          </cell>
          <cell r="G126">
            <v>124.56</v>
          </cell>
          <cell r="H126">
            <v>73.559677419354841</v>
          </cell>
          <cell r="I126">
            <v>78.753599999999992</v>
          </cell>
          <cell r="J126">
            <v>9.9780718101059911</v>
          </cell>
          <cell r="K126">
            <v>189</v>
          </cell>
          <cell r="N126">
            <v>551504.19999999995</v>
          </cell>
          <cell r="O126">
            <v>0.70807595208907392</v>
          </cell>
          <cell r="P126">
            <v>3856.2</v>
          </cell>
          <cell r="Q126">
            <v>5.5342134978167259</v>
          </cell>
        </row>
        <row r="127">
          <cell r="A127">
            <v>4</v>
          </cell>
          <cell r="B127" t="str">
            <v>Hydel Generation M.P.Share</v>
          </cell>
          <cell r="C127" t="str">
            <v>MU</v>
          </cell>
          <cell r="D127">
            <v>2274.37</v>
          </cell>
          <cell r="E127">
            <v>2324.88</v>
          </cell>
          <cell r="F127">
            <v>2850.57</v>
          </cell>
          <cell r="G127">
            <v>2507.1999999999998</v>
          </cell>
          <cell r="H127">
            <v>1809.98</v>
          </cell>
          <cell r="I127">
            <v>0</v>
          </cell>
          <cell r="J127">
            <v>0</v>
          </cell>
          <cell r="K127" t="str">
            <v xml:space="preserve"> </v>
          </cell>
          <cell r="L127" t="str">
            <v xml:space="preserve"> </v>
          </cell>
          <cell r="M127" t="str">
            <v xml:space="preserve"> </v>
          </cell>
          <cell r="N127">
            <v>1161180</v>
          </cell>
          <cell r="O127">
            <v>0.73261492258577399</v>
          </cell>
          <cell r="P127">
            <v>12000</v>
          </cell>
          <cell r="Q127">
            <v>7.57107345203094</v>
          </cell>
        </row>
        <row r="128">
          <cell r="A128">
            <v>5</v>
          </cell>
          <cell r="B128" t="str">
            <v xml:space="preserve">Target (PLAN )   </v>
          </cell>
          <cell r="C128" t="str">
            <v>MU</v>
          </cell>
          <cell r="D128">
            <v>2200</v>
          </cell>
          <cell r="E128">
            <v>2200</v>
          </cell>
          <cell r="F128">
            <v>2300</v>
          </cell>
          <cell r="G128">
            <v>2385</v>
          </cell>
          <cell r="H128">
            <v>2424.17</v>
          </cell>
          <cell r="I128">
            <v>103</v>
          </cell>
          <cell r="J128">
            <v>7.7041026216388042</v>
          </cell>
          <cell r="K128" t="str">
            <v xml:space="preserve"> </v>
          </cell>
          <cell r="L128">
            <v>31115</v>
          </cell>
          <cell r="M128">
            <v>1015605</v>
          </cell>
          <cell r="N128">
            <v>997310</v>
          </cell>
          <cell r="O128">
            <v>0.74595908597928118</v>
          </cell>
          <cell r="P128">
            <v>14785</v>
          </cell>
          <cell r="Q128">
            <v>11.0587531321291</v>
          </cell>
        </row>
        <row r="129">
          <cell r="A129">
            <v>6</v>
          </cell>
          <cell r="B129" t="str">
            <v>ACHIEVEMENT Percentage of ( 5 )</v>
          </cell>
          <cell r="C129" t="str">
            <v>%</v>
          </cell>
          <cell r="D129">
            <v>103.38045454545454</v>
          </cell>
          <cell r="E129">
            <v>105.67636363636363</v>
          </cell>
          <cell r="F129">
            <v>123.94</v>
          </cell>
          <cell r="G129">
            <v>123.94</v>
          </cell>
          <cell r="H129">
            <v>74.663905584179332</v>
          </cell>
          <cell r="I129">
            <v>108.33</v>
          </cell>
          <cell r="J129">
            <v>10.790592969629357</v>
          </cell>
          <cell r="K129" t="str">
            <v xml:space="preserve"> </v>
          </cell>
          <cell r="L129">
            <v>47723</v>
          </cell>
          <cell r="M129">
            <v>791141</v>
          </cell>
          <cell r="N129">
            <v>802952</v>
          </cell>
          <cell r="O129">
            <v>0.7998087516061877</v>
          </cell>
          <cell r="P129">
            <v>15891</v>
          </cell>
          <cell r="Q129">
            <v>15.828792844122599</v>
          </cell>
        </row>
        <row r="130">
          <cell r="A130">
            <v>7</v>
          </cell>
          <cell r="B130" t="str">
            <v xml:space="preserve">Reservoir Level at the end </v>
          </cell>
          <cell r="C130">
            <v>300</v>
          </cell>
          <cell r="D130">
            <v>1550</v>
          </cell>
          <cell r="E130">
            <v>1068.78</v>
          </cell>
          <cell r="F130">
            <v>68.953548387096774</v>
          </cell>
          <cell r="G130">
            <v>59.14</v>
          </cell>
          <cell r="H130">
            <v>40.557832422586522</v>
          </cell>
          <cell r="I130">
            <v>114.24000000000001</v>
          </cell>
          <cell r="J130">
            <v>10.688822769887162</v>
          </cell>
          <cell r="K130" t="str">
            <v xml:space="preserve"> </v>
          </cell>
          <cell r="L130">
            <v>51627</v>
          </cell>
          <cell r="M130">
            <v>828867</v>
          </cell>
          <cell r="N130">
            <v>871385</v>
          </cell>
          <cell r="O130">
            <v>0.81530810831041001</v>
          </cell>
          <cell r="P130">
            <v>15146</v>
          </cell>
          <cell r="Q130">
            <v>14.171298115608451</v>
          </cell>
        </row>
        <row r="131">
          <cell r="A131" t="str">
            <v>a</v>
          </cell>
          <cell r="B131" t="str">
            <v>GANDHISAGAR     MDDL   1250.00 Ft</v>
          </cell>
          <cell r="C131" t="str">
            <v>FT</v>
          </cell>
          <cell r="D131">
            <v>1291.08</v>
          </cell>
          <cell r="E131">
            <v>1295.8</v>
          </cell>
          <cell r="F131">
            <v>1272.98</v>
          </cell>
          <cell r="G131">
            <v>1265.2</v>
          </cell>
          <cell r="H131">
            <v>1248.69</v>
          </cell>
          <cell r="I131">
            <v>136.01</v>
          </cell>
          <cell r="J131">
            <v>10.65867324948082</v>
          </cell>
          <cell r="K131" t="str">
            <v xml:space="preserve"> </v>
          </cell>
          <cell r="L131">
            <v>3954</v>
          </cell>
          <cell r="M131">
            <v>1008841</v>
          </cell>
          <cell r="N131">
            <v>1002324</v>
          </cell>
          <cell r="O131">
            <v>0.78548959680263308</v>
          </cell>
          <cell r="P131">
            <v>17158</v>
          </cell>
          <cell r="Q131">
            <v>13.446181575957056</v>
          </cell>
        </row>
        <row r="132">
          <cell r="A132" t="str">
            <v xml:space="preserve"> </v>
          </cell>
          <cell r="B132" t="str">
            <v>Energy   Contents   in   MKwh</v>
          </cell>
          <cell r="C132" t="str">
            <v>MU</v>
          </cell>
          <cell r="D132">
            <v>336.2</v>
          </cell>
          <cell r="E132">
            <v>411</v>
          </cell>
          <cell r="F132">
            <v>130.84</v>
          </cell>
          <cell r="G132">
            <v>75.400000000000006</v>
          </cell>
          <cell r="H132">
            <v>0</v>
          </cell>
          <cell r="I132">
            <v>136.81231500000001</v>
          </cell>
          <cell r="J132">
            <v>9.9482139546044532</v>
          </cell>
          <cell r="K132" t="str">
            <v xml:space="preserve"> </v>
          </cell>
          <cell r="L132">
            <v>10262</v>
          </cell>
          <cell r="M132">
            <v>1014037</v>
          </cell>
          <cell r="N132">
            <v>995200.65999999992</v>
          </cell>
          <cell r="O132">
            <v>0.72365335631105709</v>
          </cell>
          <cell r="P132">
            <v>14122.88</v>
          </cell>
          <cell r="Q132">
            <v>10.269355642085591</v>
          </cell>
        </row>
        <row r="133">
          <cell r="A133" t="str">
            <v>b</v>
          </cell>
          <cell r="B133" t="str">
            <v>PENCH           MDDL    464.50 M</v>
          </cell>
          <cell r="C133" t="str">
            <v>M</v>
          </cell>
          <cell r="D133">
            <v>467.3</v>
          </cell>
          <cell r="E133">
            <v>486.66</v>
          </cell>
          <cell r="F133">
            <v>481.29</v>
          </cell>
          <cell r="G133">
            <v>478.86</v>
          </cell>
          <cell r="H133">
            <v>463.46</v>
          </cell>
          <cell r="I133">
            <v>138.1</v>
          </cell>
          <cell r="J133">
            <v>9.6756112940517056</v>
          </cell>
          <cell r="K133" t="str">
            <v xml:space="preserve"> </v>
          </cell>
          <cell r="L133">
            <v>41415</v>
          </cell>
          <cell r="M133">
            <v>1102016</v>
          </cell>
          <cell r="N133">
            <v>1086065</v>
          </cell>
          <cell r="O133">
            <v>0.76092272122188731</v>
          </cell>
          <cell r="P133">
            <v>17781</v>
          </cell>
          <cell r="Q133">
            <v>12.457787430813422</v>
          </cell>
        </row>
        <row r="134">
          <cell r="A134" t="str">
            <v xml:space="preserve"> </v>
          </cell>
          <cell r="B134" t="str">
            <v>Energy   Contents   in   MKwh</v>
          </cell>
          <cell r="C134" t="str">
            <v>MU</v>
          </cell>
          <cell r="D134">
            <v>18.8</v>
          </cell>
          <cell r="E134">
            <v>289.5</v>
          </cell>
          <cell r="F134">
            <v>177.93</v>
          </cell>
          <cell r="G134">
            <v>137.9</v>
          </cell>
          <cell r="H134">
            <v>0</v>
          </cell>
          <cell r="I134">
            <v>134.1</v>
          </cell>
          <cell r="J134">
            <v>10.707441711913127</v>
          </cell>
          <cell r="K134">
            <v>245</v>
          </cell>
          <cell r="L134">
            <v>58749</v>
          </cell>
          <cell r="M134">
            <v>972440</v>
          </cell>
          <cell r="N134">
            <v>947187</v>
          </cell>
          <cell r="O134">
            <v>0.7562975087831364</v>
          </cell>
          <cell r="P134">
            <v>14466</v>
          </cell>
          <cell r="Q134">
            <v>11.550622804215905</v>
          </cell>
        </row>
        <row r="135">
          <cell r="A135" t="str">
            <v>c</v>
          </cell>
          <cell r="B135" t="str">
            <v>BARGI           MDDL    403.50 M</v>
          </cell>
          <cell r="C135" t="str">
            <v>M</v>
          </cell>
          <cell r="D135">
            <v>411.35</v>
          </cell>
          <cell r="E135">
            <v>416.75</v>
          </cell>
          <cell r="F135">
            <v>410.45</v>
          </cell>
          <cell r="G135">
            <v>411.05</v>
          </cell>
          <cell r="H135">
            <v>410</v>
          </cell>
          <cell r="I135">
            <v>74.2</v>
          </cell>
          <cell r="J135">
            <v>10.919793966151582</v>
          </cell>
          <cell r="K135">
            <v>245</v>
          </cell>
          <cell r="L135">
            <v>84001</v>
          </cell>
          <cell r="M135">
            <v>471584</v>
          </cell>
          <cell r="N135">
            <v>499471</v>
          </cell>
          <cell r="O135">
            <v>0.73505665930831499</v>
          </cell>
          <cell r="P135">
            <v>6005</v>
          </cell>
          <cell r="Q135">
            <v>8.8373804267844012</v>
          </cell>
        </row>
        <row r="136">
          <cell r="A136" t="str">
            <v xml:space="preserve"> </v>
          </cell>
          <cell r="B136" t="str">
            <v>Energy   Contents   in   MKwh</v>
          </cell>
          <cell r="C136" t="str">
            <v>MU</v>
          </cell>
          <cell r="D136">
            <v>71.55</v>
          </cell>
          <cell r="E136">
            <v>160.75</v>
          </cell>
          <cell r="F136">
            <v>60.4</v>
          </cell>
          <cell r="G136">
            <v>67.650000000000006</v>
          </cell>
          <cell r="H136">
            <v>55</v>
          </cell>
          <cell r="I136">
            <v>80.066000000000003</v>
          </cell>
          <cell r="J136">
            <v>10.288218136026625</v>
          </cell>
          <cell r="K136">
            <v>258</v>
          </cell>
          <cell r="L136">
            <v>58003</v>
          </cell>
          <cell r="M136">
            <v>576062</v>
          </cell>
          <cell r="N136">
            <v>559207</v>
          </cell>
          <cell r="O136">
            <v>0.71856263572465728</v>
          </cell>
          <cell r="P136">
            <v>5590</v>
          </cell>
          <cell r="Q136">
            <v>7.1829664752065581</v>
          </cell>
        </row>
        <row r="137">
          <cell r="A137" t="str">
            <v>d</v>
          </cell>
          <cell r="B137" t="str">
            <v>TONS            MDDL    275.00 M</v>
          </cell>
          <cell r="C137" t="str">
            <v>M</v>
          </cell>
          <cell r="D137">
            <v>277.3</v>
          </cell>
          <cell r="E137">
            <v>277.2</v>
          </cell>
          <cell r="F137">
            <v>277</v>
          </cell>
          <cell r="G137">
            <v>275</v>
          </cell>
          <cell r="H137">
            <v>276.3</v>
          </cell>
          <cell r="I137">
            <v>122.9</v>
          </cell>
          <cell r="J137">
            <v>10.242776300765914</v>
          </cell>
          <cell r="K137">
            <v>270</v>
          </cell>
          <cell r="L137">
            <v>100659</v>
          </cell>
          <cell r="M137">
            <v>783861</v>
          </cell>
          <cell r="N137">
            <v>787620</v>
          </cell>
          <cell r="O137">
            <v>0.65642111228716427</v>
          </cell>
          <cell r="P137">
            <v>6384</v>
          </cell>
          <cell r="Q137">
            <v>5.3205763957762082</v>
          </cell>
        </row>
        <row r="138">
          <cell r="A138" t="str">
            <v xml:space="preserve"> </v>
          </cell>
          <cell r="B138" t="str">
            <v>Energy   Contents   in   MKwh</v>
          </cell>
          <cell r="C138" t="str">
            <v>MU</v>
          </cell>
          <cell r="D138">
            <v>0</v>
          </cell>
          <cell r="E138">
            <v>0</v>
          </cell>
          <cell r="F138">
            <v>0</v>
          </cell>
          <cell r="G138">
            <v>0</v>
          </cell>
          <cell r="H138">
            <v>0.87</v>
          </cell>
          <cell r="I138">
            <v>135.19999999999999</v>
          </cell>
          <cell r="J138">
            <v>10.424055512721663</v>
          </cell>
          <cell r="K138">
            <v>235</v>
          </cell>
          <cell r="M138">
            <v>875677</v>
          </cell>
          <cell r="N138">
            <v>845128</v>
          </cell>
          <cell r="O138">
            <v>0.65160215882806471</v>
          </cell>
          <cell r="P138">
            <v>4619</v>
          </cell>
          <cell r="Q138">
            <v>3.5612952968388587</v>
          </cell>
        </row>
        <row r="139">
          <cell r="A139" t="str">
            <v>e</v>
          </cell>
          <cell r="B139" t="str">
            <v>BIRSINGHPUR     MDDL    471.00 M</v>
          </cell>
          <cell r="C139" t="str">
            <v>M</v>
          </cell>
          <cell r="D139">
            <v>475.01</v>
          </cell>
          <cell r="E139">
            <v>475.65</v>
          </cell>
          <cell r="F139">
            <v>474.63</v>
          </cell>
          <cell r="G139">
            <v>475.73</v>
          </cell>
          <cell r="H139">
            <v>474.48</v>
          </cell>
          <cell r="I139">
            <v>119.56</v>
          </cell>
          <cell r="J139">
            <v>10.397154609411007</v>
          </cell>
          <cell r="K139">
            <v>229</v>
          </cell>
          <cell r="L139">
            <v>106452</v>
          </cell>
          <cell r="M139">
            <v>784705</v>
          </cell>
          <cell r="N139">
            <v>855542</v>
          </cell>
          <cell r="O139">
            <v>0.74399485186054803</v>
          </cell>
          <cell r="P139">
            <v>8418</v>
          </cell>
          <cell r="Q139">
            <v>7.3204455923404028</v>
          </cell>
        </row>
        <row r="140">
          <cell r="A140" t="str">
            <v xml:space="preserve"> </v>
          </cell>
          <cell r="B140" t="str">
            <v>Energy   Contents   in   MKwh</v>
          </cell>
          <cell r="C140" t="str">
            <v>MU</v>
          </cell>
          <cell r="D140">
            <v>4.41</v>
          </cell>
          <cell r="E140">
            <v>5.95</v>
          </cell>
          <cell r="F140">
            <v>3.95</v>
          </cell>
          <cell r="G140">
            <v>5.27</v>
          </cell>
          <cell r="H140">
            <v>3.78</v>
          </cell>
          <cell r="I140">
            <v>106.38520000000001</v>
          </cell>
          <cell r="J140">
            <v>10.454399705015359</v>
          </cell>
          <cell r="K140">
            <v>247.4</v>
          </cell>
          <cell r="L140">
            <v>69823</v>
          </cell>
          <cell r="M140">
            <v>698377.8</v>
          </cell>
          <cell r="N140">
            <v>709393.6</v>
          </cell>
          <cell r="O140">
            <v>0.70112748360174992</v>
          </cell>
          <cell r="P140">
            <v>6203.2</v>
          </cell>
          <cell r="Q140">
            <v>6.4445328373892865</v>
          </cell>
        </row>
        <row r="141">
          <cell r="A141" t="str">
            <v>f</v>
          </cell>
          <cell r="B141" t="str">
            <v>HASDEO-BANGO    MDDL    329.79 M</v>
          </cell>
          <cell r="C141" t="str">
            <v>M</v>
          </cell>
          <cell r="D141">
            <v>345</v>
          </cell>
          <cell r="E141">
            <v>355.56</v>
          </cell>
          <cell r="F141">
            <v>334.51</v>
          </cell>
          <cell r="G141">
            <v>344.57</v>
          </cell>
          <cell r="H141">
            <v>345.48</v>
          </cell>
        </row>
        <row r="142">
          <cell r="A142" t="str">
            <v xml:space="preserve"> </v>
          </cell>
          <cell r="B142" t="str">
            <v>Energy   Contents   in   MKwh</v>
          </cell>
          <cell r="C142" t="str">
            <v>MU</v>
          </cell>
          <cell r="D142">
            <v>68</v>
          </cell>
          <cell r="E142">
            <v>187.4</v>
          </cell>
          <cell r="F142">
            <v>13.18</v>
          </cell>
          <cell r="G142">
            <v>64.849999999999994</v>
          </cell>
          <cell r="H142">
            <v>71.36</v>
          </cell>
        </row>
        <row r="143">
          <cell r="A143" t="str">
            <v>g</v>
          </cell>
          <cell r="B143" t="str">
            <v xml:space="preserve">RAJGHAT     MDDL    </v>
          </cell>
          <cell r="C143" t="str">
            <v>M</v>
          </cell>
          <cell r="D143" t="str">
            <v xml:space="preserve"> </v>
          </cell>
          <cell r="E143" t="str">
            <v xml:space="preserve"> </v>
          </cell>
          <cell r="F143" t="str">
            <v xml:space="preserve"> </v>
          </cell>
          <cell r="G143" t="str">
            <v xml:space="preserve"> </v>
          </cell>
          <cell r="H143" t="str">
            <v xml:space="preserve"> </v>
          </cell>
          <cell r="I143" t="str">
            <v>AUXILIARY CONSUMPTION</v>
          </cell>
          <cell r="K143" t="str">
            <v>MAXIMUM DEMAND</v>
          </cell>
          <cell r="L143" t="str">
            <v>COAL IN MT</v>
          </cell>
          <cell r="N143" t="str">
            <v>COAL CONSUMED</v>
          </cell>
          <cell r="P143" t="str">
            <v>FUEL OIL CONSUMPTION</v>
          </cell>
        </row>
        <row r="144">
          <cell r="A144" t="str">
            <v xml:space="preserve"> </v>
          </cell>
          <cell r="B144" t="str">
            <v>Energy   Contents   in   MKwh</v>
          </cell>
          <cell r="C144" t="str">
            <v>MU</v>
          </cell>
          <cell r="D144" t="str">
            <v xml:space="preserve"> </v>
          </cell>
          <cell r="E144" t="str">
            <v xml:space="preserve"> </v>
          </cell>
          <cell r="F144" t="str">
            <v xml:space="preserve"> </v>
          </cell>
          <cell r="G144" t="str">
            <v xml:space="preserve"> </v>
          </cell>
          <cell r="H144">
            <v>0</v>
          </cell>
          <cell r="I144" t="str">
            <v>MKwh</v>
          </cell>
          <cell r="J144" t="str">
            <v>%</v>
          </cell>
          <cell r="K144" t="str">
            <v>MW</v>
          </cell>
          <cell r="L144" t="str">
            <v>OP.STOCK</v>
          </cell>
          <cell r="M144" t="str">
            <v>RECIEPT</v>
          </cell>
          <cell r="N144" t="str">
            <v>MT</v>
          </cell>
          <cell r="O144" t="str">
            <v>Kg/kWH</v>
          </cell>
          <cell r="P144" t="str">
            <v>KL</v>
          </cell>
          <cell r="Q144" t="str">
            <v>ml/KWH</v>
          </cell>
        </row>
        <row r="145">
          <cell r="A145" t="str">
            <v xml:space="preserve"> </v>
          </cell>
          <cell r="B145" t="str">
            <v>M.P.E.B. GENERATION  AS PER SHARE</v>
          </cell>
          <cell r="C145">
            <v>312.5</v>
          </cell>
          <cell r="D145">
            <v>1650</v>
          </cell>
          <cell r="E145">
            <v>1832.28</v>
          </cell>
          <cell r="F145">
            <v>111.04727272727273</v>
          </cell>
          <cell r="G145">
            <v>78.5</v>
          </cell>
          <cell r="H145">
            <v>66.932602739726022</v>
          </cell>
        </row>
        <row r="146">
          <cell r="A146">
            <v>1</v>
          </cell>
          <cell r="B146" t="str">
            <v>THERMAL  ( Excl. 40% Satpura I)</v>
          </cell>
          <cell r="C146" t="str">
            <v>MU</v>
          </cell>
          <cell r="D146">
            <v>16139.38</v>
          </cell>
          <cell r="E146">
            <v>17117.55</v>
          </cell>
          <cell r="F146">
            <v>17701.060000000001</v>
          </cell>
          <cell r="G146">
            <v>19305.5</v>
          </cell>
          <cell r="H146">
            <v>19626.939999999999</v>
          </cell>
        </row>
        <row r="147">
          <cell r="A147">
            <v>2</v>
          </cell>
          <cell r="B147" t="str">
            <v>HYDEL    ( Excl. 50 % Chambal &amp; 1/3 Pench )</v>
          </cell>
          <cell r="C147" t="str">
            <v>MU</v>
          </cell>
          <cell r="D147">
            <v>2274.37</v>
          </cell>
          <cell r="E147">
            <v>2324.88</v>
          </cell>
          <cell r="F147">
            <v>2850.57</v>
          </cell>
          <cell r="G147">
            <v>2507.1999999999998</v>
          </cell>
          <cell r="H147">
            <v>1809.98</v>
          </cell>
        </row>
        <row r="148">
          <cell r="A148">
            <v>3</v>
          </cell>
          <cell r="B148" t="str">
            <v>TOTAL</v>
          </cell>
          <cell r="C148" t="str">
            <v>MU</v>
          </cell>
          <cell r="D148">
            <v>18413.75</v>
          </cell>
          <cell r="E148">
            <v>19442.43</v>
          </cell>
          <cell r="F148">
            <v>20551.63</v>
          </cell>
          <cell r="G148">
            <v>21812.7</v>
          </cell>
          <cell r="H148">
            <v>21436.92</v>
          </cell>
        </row>
        <row r="149">
          <cell r="A149" t="str">
            <v>Note :-</v>
          </cell>
          <cell r="B149" t="str">
            <v>1.Heavy and good rains resulted in more secondary generation in Hydel Stations in Year 1994-95</v>
          </cell>
          <cell r="C149">
            <v>312.5</v>
          </cell>
          <cell r="D149">
            <v>1600</v>
          </cell>
          <cell r="E149">
            <v>1538.84</v>
          </cell>
          <cell r="F149">
            <v>96.177499999999995</v>
          </cell>
          <cell r="G149">
            <v>72.41</v>
          </cell>
          <cell r="H149">
            <v>56.213333333333331</v>
          </cell>
        </row>
        <row r="150">
          <cell r="A150" t="str">
            <v>Note :-</v>
          </cell>
          <cell r="B150" t="str">
            <v>2.Intermittent rains practically every month resulted in building up level and non utilisation of water due to lack of demand in 1997-98.</v>
          </cell>
          <cell r="C150">
            <v>312.5</v>
          </cell>
          <cell r="D150">
            <v>1500</v>
          </cell>
          <cell r="E150">
            <v>1519.37</v>
          </cell>
          <cell r="F150">
            <v>101.29133333333333</v>
          </cell>
          <cell r="G150">
            <v>72.699726027397261</v>
          </cell>
          <cell r="H150">
            <v>55.502100456621008</v>
          </cell>
        </row>
        <row r="151">
          <cell r="B151" t="str">
            <v>94-95</v>
          </cell>
          <cell r="C151">
            <v>312.5</v>
          </cell>
          <cell r="D151">
            <v>1550</v>
          </cell>
          <cell r="E151">
            <v>1497.8</v>
          </cell>
          <cell r="F151">
            <v>96.632258064516122</v>
          </cell>
          <cell r="G151">
            <v>70</v>
          </cell>
          <cell r="H151">
            <v>54.714155251141555</v>
          </cell>
        </row>
        <row r="152">
          <cell r="B152" t="str">
            <v>95-96</v>
          </cell>
          <cell r="C152">
            <v>312.5</v>
          </cell>
          <cell r="D152">
            <v>1550</v>
          </cell>
          <cell r="E152">
            <v>1814</v>
          </cell>
          <cell r="F152">
            <v>117.03225806451613</v>
          </cell>
          <cell r="G152">
            <v>78.900000000000006</v>
          </cell>
          <cell r="H152">
            <v>66.083788706739526</v>
          </cell>
        </row>
        <row r="153">
          <cell r="B153" t="str">
            <v>96-97</v>
          </cell>
          <cell r="C153">
            <v>312.5</v>
          </cell>
          <cell r="D153">
            <v>1650</v>
          </cell>
          <cell r="E153">
            <v>1819</v>
          </cell>
          <cell r="F153">
            <v>110.24242424242425</v>
          </cell>
          <cell r="G153">
            <v>78</v>
          </cell>
          <cell r="H153">
            <v>66.447488584474883</v>
          </cell>
        </row>
        <row r="154">
          <cell r="B154" t="str">
            <v>97-98</v>
          </cell>
          <cell r="C154">
            <v>312.5</v>
          </cell>
          <cell r="D154">
            <v>1800</v>
          </cell>
          <cell r="E154">
            <v>2122.88</v>
          </cell>
          <cell r="F154">
            <v>117.93777777777778</v>
          </cell>
          <cell r="G154">
            <v>85.2</v>
          </cell>
          <cell r="H154">
            <v>77.548127853881283</v>
          </cell>
        </row>
        <row r="155">
          <cell r="B155" t="str">
            <v>98-99</v>
          </cell>
          <cell r="C155">
            <v>312.5</v>
          </cell>
          <cell r="D155">
            <v>1700</v>
          </cell>
          <cell r="E155">
            <v>1925.81</v>
          </cell>
          <cell r="F155">
            <v>113.28294117647059</v>
          </cell>
          <cell r="G155">
            <v>78.900000000000006</v>
          </cell>
          <cell r="H155">
            <v>70.349223744292232</v>
          </cell>
        </row>
        <row r="156">
          <cell r="B156" t="str">
            <v>99-00</v>
          </cell>
          <cell r="C156">
            <v>312.5</v>
          </cell>
          <cell r="D156">
            <v>2050</v>
          </cell>
          <cell r="E156">
            <v>2102.1999999999998</v>
          </cell>
          <cell r="F156">
            <v>102.5</v>
          </cell>
          <cell r="G156">
            <v>80.8</v>
          </cell>
          <cell r="H156">
            <v>76.599999999999994</v>
          </cell>
        </row>
        <row r="157">
          <cell r="B157" t="str">
            <v>00-01</v>
          </cell>
          <cell r="C157">
            <v>312.5</v>
          </cell>
          <cell r="D157">
            <v>1950</v>
          </cell>
          <cell r="E157">
            <v>1972.36</v>
          </cell>
          <cell r="F157">
            <v>101.15</v>
          </cell>
          <cell r="G157">
            <v>78.77</v>
          </cell>
          <cell r="H157">
            <v>72.05</v>
          </cell>
        </row>
        <row r="158">
          <cell r="A158" t="str">
            <v>Average last 5 years</v>
          </cell>
          <cell r="B158">
            <v>0</v>
          </cell>
          <cell r="C158">
            <v>0</v>
          </cell>
          <cell r="D158">
            <v>1830</v>
          </cell>
          <cell r="E158">
            <v>1988.45</v>
          </cell>
          <cell r="F158">
            <v>109.02262863933451</v>
          </cell>
          <cell r="G158">
            <v>80.333999999999989</v>
          </cell>
          <cell r="H158">
            <v>72.598968036529669</v>
          </cell>
        </row>
        <row r="159">
          <cell r="A159" t="str">
            <v>SATPURA II</v>
          </cell>
          <cell r="B159" t="str">
            <v>88-89</v>
          </cell>
          <cell r="C159">
            <v>410</v>
          </cell>
          <cell r="D159">
            <v>1800</v>
          </cell>
          <cell r="E159">
            <v>1359.91</v>
          </cell>
          <cell r="F159">
            <v>75.550555555555562</v>
          </cell>
          <cell r="G159">
            <v>64.67</v>
          </cell>
          <cell r="H159">
            <v>37.863626239002116</v>
          </cell>
        </row>
        <row r="160">
          <cell r="B160" t="str">
            <v>89-90</v>
          </cell>
          <cell r="C160">
            <v>410</v>
          </cell>
          <cell r="D160">
            <v>1800</v>
          </cell>
          <cell r="E160">
            <v>1247.99</v>
          </cell>
          <cell r="F160">
            <v>69.332777777777778</v>
          </cell>
          <cell r="G160">
            <v>64.5</v>
          </cell>
          <cell r="H160">
            <v>34.747466310279542</v>
          </cell>
        </row>
        <row r="161">
          <cell r="B161" t="str">
            <v>90-91</v>
          </cell>
          <cell r="C161">
            <v>410</v>
          </cell>
          <cell r="D161">
            <v>1800</v>
          </cell>
          <cell r="E161">
            <v>1143.08</v>
          </cell>
          <cell r="F161">
            <v>63.504444444444445</v>
          </cell>
          <cell r="G161">
            <v>59.01</v>
          </cell>
          <cell r="H161">
            <v>31.826484018264839</v>
          </cell>
        </row>
        <row r="162">
          <cell r="B162" t="str">
            <v>91-92</v>
          </cell>
          <cell r="C162">
            <v>410</v>
          </cell>
          <cell r="D162">
            <v>1800</v>
          </cell>
          <cell r="E162">
            <v>1261.23</v>
          </cell>
          <cell r="F162">
            <v>70.068333333333328</v>
          </cell>
          <cell r="G162">
            <v>57.19</v>
          </cell>
          <cell r="H162">
            <v>35.116104243234211</v>
          </cell>
        </row>
        <row r="163">
          <cell r="B163" t="str">
            <v>92-93</v>
          </cell>
          <cell r="C163">
            <v>410</v>
          </cell>
          <cell r="D163">
            <v>1600</v>
          </cell>
          <cell r="E163">
            <v>1091.3900000000001</v>
          </cell>
          <cell r="F163">
            <v>68.211875000000006</v>
          </cell>
          <cell r="G163">
            <v>52.11</v>
          </cell>
          <cell r="H163">
            <v>30.387292571555857</v>
          </cell>
        </row>
        <row r="164">
          <cell r="B164" t="str">
            <v>93-94</v>
          </cell>
          <cell r="C164">
            <v>410</v>
          </cell>
          <cell r="D164">
            <v>1400</v>
          </cell>
          <cell r="E164">
            <v>1268.5727999999999</v>
          </cell>
          <cell r="F164">
            <v>90.612342857142863</v>
          </cell>
          <cell r="G164">
            <v>50.802958904109587</v>
          </cell>
          <cell r="H164">
            <v>35.320547945205476</v>
          </cell>
        </row>
        <row r="165">
          <cell r="B165" t="str">
            <v>94-95</v>
          </cell>
          <cell r="C165">
            <v>410</v>
          </cell>
          <cell r="D165">
            <v>1400</v>
          </cell>
          <cell r="E165">
            <v>2021.1</v>
          </cell>
          <cell r="F165">
            <v>144.36428571428573</v>
          </cell>
          <cell r="G165">
            <v>74.5</v>
          </cell>
          <cell r="H165">
            <v>56.272970263949212</v>
          </cell>
        </row>
        <row r="166">
          <cell r="B166" t="str">
            <v>95-96</v>
          </cell>
          <cell r="C166">
            <v>410</v>
          </cell>
          <cell r="D166">
            <v>2000</v>
          </cell>
          <cell r="E166">
            <v>2079.3000000000002</v>
          </cell>
          <cell r="F166">
            <v>103.96500000000002</v>
          </cell>
          <cell r="G166">
            <v>77.3</v>
          </cell>
          <cell r="H166">
            <v>57.735239237638289</v>
          </cell>
        </row>
        <row r="167">
          <cell r="B167" t="str">
            <v>96-97</v>
          </cell>
          <cell r="C167">
            <v>410</v>
          </cell>
          <cell r="D167">
            <v>2000</v>
          </cell>
          <cell r="E167">
            <v>2273.1</v>
          </cell>
          <cell r="F167">
            <v>113.655</v>
          </cell>
          <cell r="G167">
            <v>77.599999999999994</v>
          </cell>
          <cell r="H167">
            <v>63.289341797527563</v>
          </cell>
        </row>
        <row r="168">
          <cell r="B168" t="str">
            <v>97-98</v>
          </cell>
          <cell r="C168">
            <v>410</v>
          </cell>
          <cell r="D168">
            <v>2200</v>
          </cell>
          <cell r="E168">
            <v>2601.9899999999998</v>
          </cell>
          <cell r="F168">
            <v>118.27227272727271</v>
          </cell>
          <cell r="G168">
            <v>84.5</v>
          </cell>
          <cell r="H168">
            <v>72.446541931172732</v>
          </cell>
        </row>
        <row r="169">
          <cell r="B169" t="str">
            <v>98-99</v>
          </cell>
          <cell r="C169">
            <v>410</v>
          </cell>
          <cell r="D169">
            <v>2150</v>
          </cell>
          <cell r="E169">
            <v>2881.87</v>
          </cell>
          <cell r="F169">
            <v>134.04046511627908</v>
          </cell>
          <cell r="G169">
            <v>87.5</v>
          </cell>
          <cell r="H169">
            <v>80.239169172513641</v>
          </cell>
        </row>
        <row r="170">
          <cell r="B170" t="str">
            <v>99-00</v>
          </cell>
          <cell r="C170">
            <v>410</v>
          </cell>
          <cell r="D170">
            <v>2700</v>
          </cell>
          <cell r="E170">
            <v>2520.9</v>
          </cell>
          <cell r="F170">
            <v>93.3</v>
          </cell>
          <cell r="G170">
            <v>75.2</v>
          </cell>
          <cell r="H170">
            <v>70</v>
          </cell>
        </row>
        <row r="171">
          <cell r="B171" t="str">
            <v>00-01</v>
          </cell>
          <cell r="C171">
            <v>410</v>
          </cell>
          <cell r="D171">
            <v>2850</v>
          </cell>
          <cell r="E171">
            <v>2450.13</v>
          </cell>
          <cell r="F171">
            <v>85.97</v>
          </cell>
          <cell r="G171">
            <v>77.64</v>
          </cell>
          <cell r="H171">
            <v>68.22</v>
          </cell>
        </row>
        <row r="172">
          <cell r="A172" t="str">
            <v>Average last 5 years</v>
          </cell>
          <cell r="B172">
            <v>0</v>
          </cell>
          <cell r="C172">
            <v>0</v>
          </cell>
          <cell r="D172">
            <v>2380</v>
          </cell>
          <cell r="E172">
            <v>2545.5980000000004</v>
          </cell>
          <cell r="F172">
            <v>109.04754756871037</v>
          </cell>
          <cell r="G172">
            <v>80.488</v>
          </cell>
          <cell r="H172">
            <v>70.839010580242785</v>
          </cell>
        </row>
        <row r="173">
          <cell r="A173" t="str">
            <v>SATPURA III</v>
          </cell>
          <cell r="B173" t="str">
            <v>88-89</v>
          </cell>
          <cell r="C173">
            <v>420</v>
          </cell>
          <cell r="D173">
            <v>2050</v>
          </cell>
          <cell r="E173">
            <v>1857.99</v>
          </cell>
          <cell r="F173">
            <v>90.633658536585372</v>
          </cell>
          <cell r="G173">
            <v>75.62</v>
          </cell>
          <cell r="H173">
            <v>50.4998369210698</v>
          </cell>
        </row>
        <row r="174">
          <cell r="B174" t="str">
            <v>89-90</v>
          </cell>
          <cell r="C174">
            <v>420</v>
          </cell>
          <cell r="D174">
            <v>2100</v>
          </cell>
          <cell r="E174">
            <v>1805.67</v>
          </cell>
          <cell r="F174">
            <v>85.984285714285718</v>
          </cell>
          <cell r="G174">
            <v>88.7</v>
          </cell>
          <cell r="H174">
            <v>49.077788649706456</v>
          </cell>
        </row>
        <row r="175">
          <cell r="B175" t="str">
            <v>90-91</v>
          </cell>
          <cell r="C175">
            <v>420</v>
          </cell>
          <cell r="D175">
            <v>1950</v>
          </cell>
          <cell r="E175">
            <v>1496.73</v>
          </cell>
          <cell r="F175">
            <v>76.755384615384614</v>
          </cell>
          <cell r="G175">
            <v>67.97</v>
          </cell>
          <cell r="H175">
            <v>40.680854533594257</v>
          </cell>
        </row>
        <row r="176">
          <cell r="B176" t="str">
            <v>91-92</v>
          </cell>
          <cell r="C176">
            <v>420</v>
          </cell>
          <cell r="D176">
            <v>1950</v>
          </cell>
          <cell r="E176">
            <v>1741.07</v>
          </cell>
          <cell r="F176">
            <v>89.285641025641027</v>
          </cell>
          <cell r="G176">
            <v>69.19</v>
          </cell>
          <cell r="H176">
            <v>47.321972167862576</v>
          </cell>
        </row>
        <row r="177">
          <cell r="B177" t="str">
            <v>92-93</v>
          </cell>
          <cell r="C177">
            <v>420</v>
          </cell>
          <cell r="D177">
            <v>1800</v>
          </cell>
          <cell r="E177">
            <v>2011.32</v>
          </cell>
          <cell r="F177">
            <v>111.74</v>
          </cell>
          <cell r="G177">
            <v>81.23</v>
          </cell>
          <cell r="H177">
            <v>54.667318982387478</v>
          </cell>
        </row>
        <row r="178">
          <cell r="B178" t="str">
            <v>93-94</v>
          </cell>
          <cell r="C178">
            <v>420</v>
          </cell>
          <cell r="D178">
            <v>2015</v>
          </cell>
          <cell r="E178">
            <v>2278.799</v>
          </cell>
          <cell r="F178">
            <v>113.0917617866005</v>
          </cell>
          <cell r="G178">
            <v>81.576273972602735</v>
          </cell>
          <cell r="H178">
            <v>61.93735051098065</v>
          </cell>
        </row>
        <row r="179">
          <cell r="B179" t="str">
            <v>94-95</v>
          </cell>
          <cell r="C179">
            <v>420</v>
          </cell>
          <cell r="D179">
            <v>2000</v>
          </cell>
          <cell r="E179">
            <v>2280.8000000000002</v>
          </cell>
          <cell r="F179">
            <v>114.04000000000002</v>
          </cell>
          <cell r="G179">
            <v>85.1</v>
          </cell>
          <cell r="H179">
            <v>61.991737334203094</v>
          </cell>
        </row>
        <row r="180">
          <cell r="B180" t="str">
            <v>95-96</v>
          </cell>
          <cell r="C180">
            <v>420</v>
          </cell>
          <cell r="D180">
            <v>2100</v>
          </cell>
          <cell r="E180">
            <v>2141.3000000000002</v>
          </cell>
          <cell r="F180">
            <v>101.96666666666668</v>
          </cell>
          <cell r="G180">
            <v>77.400000000000006</v>
          </cell>
          <cell r="H180">
            <v>58.041135397692784</v>
          </cell>
        </row>
        <row r="181">
          <cell r="B181" t="str">
            <v>96-97</v>
          </cell>
          <cell r="C181">
            <v>420</v>
          </cell>
          <cell r="D181">
            <v>2100</v>
          </cell>
          <cell r="E181">
            <v>2447.1999999999998</v>
          </cell>
          <cell r="F181">
            <v>116.53333333333332</v>
          </cell>
          <cell r="G181">
            <v>82.1</v>
          </cell>
          <cell r="H181">
            <v>66.514459665144585</v>
          </cell>
        </row>
        <row r="182">
          <cell r="B182" t="str">
            <v>97-98</v>
          </cell>
          <cell r="C182">
            <v>420</v>
          </cell>
          <cell r="D182">
            <v>2300</v>
          </cell>
          <cell r="E182">
            <v>2706.67</v>
          </cell>
          <cell r="F182">
            <v>117.68130434782609</v>
          </cell>
          <cell r="G182">
            <v>82.6</v>
          </cell>
          <cell r="H182">
            <v>73.566808001739503</v>
          </cell>
        </row>
        <row r="183">
          <cell r="B183" t="str">
            <v>98-99</v>
          </cell>
          <cell r="C183">
            <v>420</v>
          </cell>
          <cell r="D183">
            <v>2250</v>
          </cell>
          <cell r="E183">
            <v>2830.37</v>
          </cell>
          <cell r="F183">
            <v>125.79422222222222</v>
          </cell>
          <cell r="G183">
            <v>82.9</v>
          </cell>
          <cell r="H183">
            <v>76.92895194607523</v>
          </cell>
        </row>
        <row r="184">
          <cell r="B184" t="str">
            <v>99-00</v>
          </cell>
          <cell r="C184">
            <v>420</v>
          </cell>
          <cell r="D184">
            <v>2750</v>
          </cell>
          <cell r="E184">
            <v>3093.5</v>
          </cell>
          <cell r="F184">
            <v>112.5</v>
          </cell>
          <cell r="G184">
            <v>87.3</v>
          </cell>
          <cell r="H184">
            <v>83.9</v>
          </cell>
        </row>
        <row r="185">
          <cell r="B185" t="str">
            <v>00-01</v>
          </cell>
          <cell r="C185">
            <v>420</v>
          </cell>
          <cell r="D185">
            <v>2800</v>
          </cell>
          <cell r="E185">
            <v>2780.62</v>
          </cell>
          <cell r="F185">
            <v>97.46</v>
          </cell>
          <cell r="G185">
            <v>79.290000000000006</v>
          </cell>
          <cell r="H185">
            <v>75.58</v>
          </cell>
        </row>
        <row r="186">
          <cell r="A186" t="str">
            <v>Average last 5 years</v>
          </cell>
          <cell r="B186">
            <v>0</v>
          </cell>
          <cell r="C186">
            <v>0</v>
          </cell>
          <cell r="D186">
            <v>2440</v>
          </cell>
          <cell r="E186">
            <v>2771.672</v>
          </cell>
          <cell r="F186">
            <v>113.99377198067631</v>
          </cell>
          <cell r="G186">
            <v>82.837999999999994</v>
          </cell>
          <cell r="H186">
            <v>75.298043922591859</v>
          </cell>
        </row>
        <row r="187">
          <cell r="A187" t="str">
            <v>STATE  LOAD  DESPATCH  CENTRE  M.P.E.B.  JABALPUR</v>
          </cell>
        </row>
        <row r="188">
          <cell r="A188" t="str">
            <v>SATPURA</v>
          </cell>
        </row>
        <row r="189">
          <cell r="A189" t="str">
            <v>STATION NAME</v>
          </cell>
          <cell r="B189" t="str">
            <v>YEAR</v>
          </cell>
          <cell r="C189" t="str">
            <v>CAPACITY</v>
          </cell>
          <cell r="D189" t="str">
            <v>TARGET</v>
          </cell>
          <cell r="E189" t="str">
            <v>ACTUAL GENE.</v>
          </cell>
          <cell r="F189" t="str">
            <v>ACHIEVE-MENT</v>
          </cell>
          <cell r="G189" t="str">
            <v>AVAIL-ABILITY</v>
          </cell>
          <cell r="H189" t="str">
            <v>P.L.F.</v>
          </cell>
        </row>
        <row r="190">
          <cell r="C190" t="str">
            <v>MW</v>
          </cell>
          <cell r="D190" t="str">
            <v>MKwh</v>
          </cell>
          <cell r="E190" t="str">
            <v>MKwh</v>
          </cell>
          <cell r="F190" t="str">
            <v>%</v>
          </cell>
          <cell r="G190" t="str">
            <v>%</v>
          </cell>
          <cell r="H190" t="str">
            <v>%</v>
          </cell>
        </row>
        <row r="191">
          <cell r="A191" t="str">
            <v>SATPURA</v>
          </cell>
          <cell r="B191" t="str">
            <v>88-89</v>
          </cell>
          <cell r="C191">
            <v>1142.5</v>
          </cell>
          <cell r="D191">
            <v>5500</v>
          </cell>
          <cell r="E191">
            <v>5050.18</v>
          </cell>
          <cell r="F191">
            <v>91.821454545454543</v>
          </cell>
          <cell r="G191">
            <v>72.4782056892779</v>
          </cell>
          <cell r="H191">
            <v>50.459918267837693</v>
          </cell>
        </row>
        <row r="192">
          <cell r="B192" t="str">
            <v>89-90</v>
          </cell>
          <cell r="C192">
            <v>1142.5</v>
          </cell>
          <cell r="D192">
            <v>5475</v>
          </cell>
          <cell r="E192">
            <v>4783.66</v>
          </cell>
          <cell r="F192">
            <v>87.372785388127852</v>
          </cell>
          <cell r="G192">
            <v>76.818052516411385</v>
          </cell>
          <cell r="H192">
            <v>47.796928549304077</v>
          </cell>
        </row>
        <row r="193">
          <cell r="B193" t="str">
            <v>90-91</v>
          </cell>
          <cell r="C193">
            <v>1142.5</v>
          </cell>
          <cell r="D193">
            <v>5450</v>
          </cell>
          <cell r="E193">
            <v>4155.2000000000007</v>
          </cell>
          <cell r="F193">
            <v>76.242201834862399</v>
          </cell>
          <cell r="G193">
            <v>66.023741794310723</v>
          </cell>
          <cell r="H193">
            <v>41.517540441433617</v>
          </cell>
        </row>
        <row r="194">
          <cell r="B194" t="str">
            <v>91-92</v>
          </cell>
          <cell r="C194">
            <v>1142.5</v>
          </cell>
          <cell r="D194">
            <v>5450</v>
          </cell>
          <cell r="E194">
            <v>4387.7699999999995</v>
          </cell>
          <cell r="F194">
            <v>80.509541284403653</v>
          </cell>
          <cell r="G194">
            <v>63.680153172866518</v>
          </cell>
          <cell r="H194">
            <v>43.721526706604003</v>
          </cell>
        </row>
        <row r="195">
          <cell r="B195" t="str">
            <v>92-93</v>
          </cell>
          <cell r="C195">
            <v>1142.5</v>
          </cell>
          <cell r="D195">
            <v>5000</v>
          </cell>
          <cell r="E195">
            <v>4641.55</v>
          </cell>
          <cell r="F195">
            <v>92.831000000000003</v>
          </cell>
          <cell r="G195">
            <v>68.367461706783374</v>
          </cell>
          <cell r="H195">
            <v>46.37700708412018</v>
          </cell>
        </row>
        <row r="196">
          <cell r="B196" t="str">
            <v>93-94</v>
          </cell>
          <cell r="C196">
            <v>1142.5</v>
          </cell>
          <cell r="D196">
            <v>4915</v>
          </cell>
          <cell r="E196">
            <v>5066.7417999999998</v>
          </cell>
          <cell r="F196">
            <v>103.08732044760936</v>
          </cell>
          <cell r="G196">
            <v>68.104956326249209</v>
          </cell>
          <cell r="H196">
            <v>50.625398918897318</v>
          </cell>
        </row>
        <row r="197">
          <cell r="B197" t="str">
            <v>94-95</v>
          </cell>
          <cell r="C197">
            <v>1142.5</v>
          </cell>
          <cell r="D197">
            <v>4950</v>
          </cell>
          <cell r="E197">
            <v>5799.7</v>
          </cell>
          <cell r="F197">
            <v>117.16565656565656</v>
          </cell>
          <cell r="G197">
            <v>77.165864332603945</v>
          </cell>
          <cell r="H197">
            <v>57.948902410998869</v>
          </cell>
        </row>
        <row r="198">
          <cell r="B198" t="str">
            <v>95-96</v>
          </cell>
          <cell r="C198">
            <v>1142.5</v>
          </cell>
          <cell r="D198">
            <v>5650</v>
          </cell>
          <cell r="E198">
            <v>6034.6</v>
          </cell>
          <cell r="F198">
            <v>106.8070796460177</v>
          </cell>
          <cell r="G198">
            <v>77.774398249452958</v>
          </cell>
          <cell r="H198">
            <v>60.13121131318929</v>
          </cell>
        </row>
        <row r="199">
          <cell r="B199" t="str">
            <v>96-97</v>
          </cell>
          <cell r="C199">
            <v>1142.5</v>
          </cell>
          <cell r="D199">
            <v>5750</v>
          </cell>
          <cell r="E199">
            <v>6539.2999999999993</v>
          </cell>
          <cell r="F199">
            <v>113.72695652173911</v>
          </cell>
          <cell r="G199">
            <v>79.3636761487965</v>
          </cell>
          <cell r="H199">
            <v>65.338768821877835</v>
          </cell>
        </row>
        <row r="200">
          <cell r="B200" t="str">
            <v>97-98</v>
          </cell>
          <cell r="C200">
            <v>1142.5</v>
          </cell>
          <cell r="D200">
            <v>6300</v>
          </cell>
          <cell r="E200">
            <v>7431.54</v>
          </cell>
          <cell r="F200">
            <v>117.96095238095238</v>
          </cell>
          <cell r="G200">
            <v>83.992997811816196</v>
          </cell>
          <cell r="H200">
            <v>74.253769371421726</v>
          </cell>
        </row>
        <row r="201">
          <cell r="B201" t="str">
            <v>98-99</v>
          </cell>
          <cell r="C201">
            <v>1142.5</v>
          </cell>
          <cell r="D201">
            <v>6100</v>
          </cell>
          <cell r="E201">
            <v>7638.05</v>
          </cell>
          <cell r="F201">
            <v>125.21393442622951</v>
          </cell>
          <cell r="G201">
            <v>83.45667396061269</v>
          </cell>
          <cell r="H201">
            <v>76.317156759889286</v>
          </cell>
        </row>
        <row r="202">
          <cell r="B202" t="str">
            <v>99-00</v>
          </cell>
          <cell r="C202">
            <v>1142.5</v>
          </cell>
          <cell r="D202">
            <v>7500</v>
          </cell>
          <cell r="E202">
            <v>7716.6</v>
          </cell>
          <cell r="F202">
            <v>102.9</v>
          </cell>
          <cell r="G202">
            <v>81.2</v>
          </cell>
          <cell r="H202">
            <v>76.900000000000006</v>
          </cell>
        </row>
        <row r="203">
          <cell r="B203" t="str">
            <v>00-01</v>
          </cell>
          <cell r="C203">
            <v>1142.5</v>
          </cell>
          <cell r="D203">
            <v>7650</v>
          </cell>
          <cell r="E203">
            <v>7203.11</v>
          </cell>
          <cell r="F203">
            <v>94.16</v>
          </cell>
          <cell r="G203">
            <v>78.55</v>
          </cell>
          <cell r="H203">
            <v>71.97</v>
          </cell>
        </row>
        <row r="204">
          <cell r="A204" t="str">
            <v>Average last 5 years</v>
          </cell>
          <cell r="B204">
            <v>0</v>
          </cell>
          <cell r="C204">
            <v>0</v>
          </cell>
          <cell r="D204">
            <v>6660</v>
          </cell>
          <cell r="E204">
            <v>7305.7199999999993</v>
          </cell>
          <cell r="F204">
            <v>110.7923686657842</v>
          </cell>
          <cell r="G204">
            <v>81.312669584245072</v>
          </cell>
          <cell r="H204">
            <v>72.955938990637762</v>
          </cell>
        </row>
        <row r="205">
          <cell r="A205" t="str">
            <v>SANJAY GANDHI I</v>
          </cell>
          <cell r="B205" t="str">
            <v>93-94</v>
          </cell>
          <cell r="C205">
            <v>210</v>
          </cell>
          <cell r="D205">
            <v>1500</v>
          </cell>
          <cell r="E205">
            <v>213.536</v>
          </cell>
          <cell r="F205">
            <v>14.235733333333332</v>
          </cell>
          <cell r="G205">
            <v>51.811609848484849</v>
          </cell>
          <cell r="H205">
            <v>11.607740813220266</v>
          </cell>
        </row>
        <row r="206">
          <cell r="B206" t="str">
            <v>94-95</v>
          </cell>
          <cell r="C206">
            <v>420</v>
          </cell>
          <cell r="D206">
            <v>1500</v>
          </cell>
          <cell r="E206">
            <v>1199</v>
          </cell>
          <cell r="F206">
            <v>79.933333333333337</v>
          </cell>
          <cell r="G206">
            <v>72.66</v>
          </cell>
          <cell r="H206">
            <v>35.287909758778738</v>
          </cell>
        </row>
        <row r="207">
          <cell r="B207" t="str">
            <v>95-96</v>
          </cell>
          <cell r="C207">
            <v>420</v>
          </cell>
          <cell r="D207">
            <v>2420</v>
          </cell>
          <cell r="E207">
            <v>1991.4</v>
          </cell>
          <cell r="F207">
            <v>82.289256198347104</v>
          </cell>
          <cell r="G207">
            <v>74</v>
          </cell>
          <cell r="H207">
            <v>53.978011969815249</v>
          </cell>
        </row>
        <row r="208">
          <cell r="B208" t="str">
            <v>96-97</v>
          </cell>
          <cell r="C208">
            <v>420</v>
          </cell>
          <cell r="D208">
            <v>2500</v>
          </cell>
          <cell r="E208">
            <v>2363</v>
          </cell>
          <cell r="F208">
            <v>94.52</v>
          </cell>
          <cell r="G208">
            <v>79.2</v>
          </cell>
          <cell r="H208">
            <v>64.225918677973468</v>
          </cell>
        </row>
        <row r="209">
          <cell r="B209" t="str">
            <v>97-98</v>
          </cell>
          <cell r="C209">
            <v>420</v>
          </cell>
          <cell r="D209">
            <v>2450</v>
          </cell>
          <cell r="E209">
            <v>2249.6</v>
          </cell>
          <cell r="F209">
            <v>91.820408163265313</v>
          </cell>
          <cell r="G209">
            <v>71.7</v>
          </cell>
          <cell r="H209">
            <v>61.143726897151552</v>
          </cell>
        </row>
        <row r="210">
          <cell r="B210" t="str">
            <v>98-99</v>
          </cell>
          <cell r="C210">
            <v>420</v>
          </cell>
          <cell r="D210">
            <v>2600</v>
          </cell>
          <cell r="E210">
            <v>2518.15</v>
          </cell>
          <cell r="F210">
            <v>96.851923076923072</v>
          </cell>
          <cell r="G210">
            <v>80</v>
          </cell>
          <cell r="H210">
            <v>68.442868014785816</v>
          </cell>
        </row>
        <row r="211">
          <cell r="B211" t="str">
            <v>99-00</v>
          </cell>
          <cell r="C211">
            <v>420</v>
          </cell>
          <cell r="D211">
            <v>2750</v>
          </cell>
          <cell r="E211">
            <v>2308.1</v>
          </cell>
          <cell r="F211">
            <v>83.9</v>
          </cell>
          <cell r="G211">
            <v>76.099999999999994</v>
          </cell>
          <cell r="H211">
            <v>62.6</v>
          </cell>
        </row>
        <row r="212">
          <cell r="B212" t="str">
            <v>00-01</v>
          </cell>
          <cell r="C212">
            <v>420</v>
          </cell>
          <cell r="D212">
            <v>2650</v>
          </cell>
          <cell r="E212">
            <v>2063.33</v>
          </cell>
          <cell r="F212">
            <v>77.89</v>
          </cell>
          <cell r="G212">
            <v>77.25</v>
          </cell>
          <cell r="H212">
            <v>56.08</v>
          </cell>
        </row>
        <row r="213">
          <cell r="A213" t="str">
            <v>Average last 5 years</v>
          </cell>
          <cell r="B213">
            <v>0</v>
          </cell>
          <cell r="C213">
            <v>0</v>
          </cell>
          <cell r="D213">
            <v>2590</v>
          </cell>
          <cell r="E213">
            <v>2300.4360000000001</v>
          </cell>
          <cell r="F213">
            <v>88.996466248037677</v>
          </cell>
          <cell r="G213">
            <v>76.849999999999994</v>
          </cell>
          <cell r="H213">
            <v>62.49850271798217</v>
          </cell>
        </row>
        <row r="214">
          <cell r="A214" t="str">
            <v>SANJAY GANDHI II</v>
          </cell>
          <cell r="B214" t="str">
            <v>99-00</v>
          </cell>
          <cell r="C214">
            <v>420</v>
          </cell>
          <cell r="D214">
            <v>1000</v>
          </cell>
          <cell r="E214">
            <v>1466.19</v>
          </cell>
          <cell r="F214">
            <v>146.619</v>
          </cell>
          <cell r="G214">
            <v>90.47</v>
          </cell>
          <cell r="H214">
            <v>85.84</v>
          </cell>
        </row>
        <row r="215">
          <cell r="B215" t="str">
            <v>00-01</v>
          </cell>
          <cell r="C215">
            <v>420</v>
          </cell>
          <cell r="D215">
            <v>2700</v>
          </cell>
          <cell r="E215">
            <v>2860.88</v>
          </cell>
          <cell r="F215">
            <v>105.84</v>
          </cell>
          <cell r="G215">
            <v>89.52</v>
          </cell>
          <cell r="H215">
            <v>77.760000000000005</v>
          </cell>
        </row>
        <row r="216">
          <cell r="A216" t="str">
            <v>Average last 2 years</v>
          </cell>
          <cell r="B216">
            <v>0</v>
          </cell>
          <cell r="C216">
            <v>0</v>
          </cell>
          <cell r="D216">
            <v>1850</v>
          </cell>
          <cell r="E216">
            <v>2163.5349999999999</v>
          </cell>
          <cell r="F216">
            <v>126.2295</v>
          </cell>
          <cell r="G216">
            <v>89.995000000000005</v>
          </cell>
          <cell r="H216">
            <v>81.800000000000011</v>
          </cell>
        </row>
        <row r="217">
          <cell r="A217" t="str">
            <v>SANJAY GANDHI</v>
          </cell>
          <cell r="B217" t="str">
            <v>93-94</v>
          </cell>
          <cell r="C217">
            <v>210</v>
          </cell>
          <cell r="D217">
            <v>1500</v>
          </cell>
          <cell r="E217">
            <v>213.536</v>
          </cell>
          <cell r="F217">
            <v>14.235733333333332</v>
          </cell>
          <cell r="G217">
            <v>51.811609848484849</v>
          </cell>
          <cell r="H217">
            <v>11.607740813220266</v>
          </cell>
        </row>
        <row r="218">
          <cell r="B218" t="str">
            <v>94-95</v>
          </cell>
          <cell r="C218">
            <v>420</v>
          </cell>
          <cell r="D218">
            <v>1500</v>
          </cell>
          <cell r="E218">
            <v>1199</v>
          </cell>
          <cell r="F218">
            <v>79.933333333333337</v>
          </cell>
          <cell r="G218">
            <v>72.66</v>
          </cell>
          <cell r="H218">
            <v>35.287909758778738</v>
          </cell>
        </row>
        <row r="219">
          <cell r="B219" t="str">
            <v>95-96</v>
          </cell>
          <cell r="C219">
            <v>420</v>
          </cell>
          <cell r="D219">
            <v>2420</v>
          </cell>
          <cell r="E219">
            <v>1991.4</v>
          </cell>
          <cell r="F219">
            <v>82.289256198347104</v>
          </cell>
          <cell r="G219">
            <v>74</v>
          </cell>
          <cell r="H219">
            <v>53.978011969815249</v>
          </cell>
        </row>
        <row r="220">
          <cell r="B220" t="str">
            <v>96-97</v>
          </cell>
          <cell r="C220">
            <v>420</v>
          </cell>
          <cell r="D220">
            <v>2500</v>
          </cell>
          <cell r="E220">
            <v>2363</v>
          </cell>
          <cell r="F220">
            <v>94.52</v>
          </cell>
          <cell r="G220">
            <v>79.2</v>
          </cell>
          <cell r="H220">
            <v>64.225918677973468</v>
          </cell>
        </row>
        <row r="221">
          <cell r="B221" t="str">
            <v>97-98</v>
          </cell>
          <cell r="C221">
            <v>420</v>
          </cell>
          <cell r="D221">
            <v>2450</v>
          </cell>
          <cell r="E221">
            <v>2249.6</v>
          </cell>
          <cell r="F221">
            <v>91.820408163265313</v>
          </cell>
          <cell r="G221">
            <v>71.7</v>
          </cell>
          <cell r="H221">
            <v>61.143726897151552</v>
          </cell>
        </row>
        <row r="222">
          <cell r="B222" t="str">
            <v>98-99</v>
          </cell>
          <cell r="C222">
            <v>420</v>
          </cell>
          <cell r="D222">
            <v>2600</v>
          </cell>
          <cell r="E222">
            <v>2518.15</v>
          </cell>
          <cell r="F222">
            <v>96.851923076923072</v>
          </cell>
          <cell r="G222">
            <v>80</v>
          </cell>
          <cell r="H222">
            <v>68.442868014785816</v>
          </cell>
        </row>
        <row r="223">
          <cell r="B223" t="str">
            <v>99-00</v>
          </cell>
          <cell r="C223">
            <v>840</v>
          </cell>
          <cell r="D223">
            <v>3750</v>
          </cell>
          <cell r="E223">
            <v>3774.29</v>
          </cell>
          <cell r="F223">
            <v>230.51900000000001</v>
          </cell>
          <cell r="G223">
            <v>166.57</v>
          </cell>
          <cell r="H223">
            <v>148.44</v>
          </cell>
        </row>
        <row r="224">
          <cell r="B224" t="str">
            <v>00-01</v>
          </cell>
          <cell r="C224">
            <v>840</v>
          </cell>
          <cell r="D224">
            <v>5350</v>
          </cell>
          <cell r="E224">
            <v>4924.21</v>
          </cell>
          <cell r="F224">
            <v>92.01</v>
          </cell>
          <cell r="G224">
            <v>83.39</v>
          </cell>
          <cell r="H224">
            <v>66.92</v>
          </cell>
        </row>
        <row r="225">
          <cell r="A225" t="str">
            <v>Average last 5 years</v>
          </cell>
          <cell r="B225">
            <v>0</v>
          </cell>
          <cell r="C225">
            <v>0</v>
          </cell>
          <cell r="D225">
            <v>3330</v>
          </cell>
          <cell r="E225">
            <v>3165.85</v>
          </cell>
          <cell r="F225">
            <v>121.14426624803768</v>
          </cell>
          <cell r="G225">
            <v>96.171999999999997</v>
          </cell>
          <cell r="H225">
            <v>81.834502717982176</v>
          </cell>
        </row>
        <row r="226">
          <cell r="A226" t="str">
            <v xml:space="preserve"> * SANJAY GHANDHI : CONSIDERING SGTPS # 1 W.E.F 01.04.93  &amp;  SGTPS # 2 W.E.F; 26.05.94 .# 3 WE.F; 01.09.99</v>
          </cell>
        </row>
        <row r="227">
          <cell r="A227" t="str">
            <v>CONSIDERING SGTPS # 1 W.E.F; 01.01.95    P.L.F. FOR 94-95 = 66.0</v>
          </cell>
          <cell r="B227">
            <v>0</v>
          </cell>
          <cell r="C227">
            <v>0</v>
          </cell>
          <cell r="D227">
            <v>0</v>
          </cell>
          <cell r="E227">
            <v>0</v>
          </cell>
          <cell r="F227">
            <v>0</v>
          </cell>
          <cell r="G227" t="str">
            <v>&amp; Unit #2 w.e.f. 01.04.95 for P.L.F.</v>
          </cell>
        </row>
        <row r="228">
          <cell r="A228" t="str">
            <v>STATE  LOAD  DESPATCH  CENTRE  M.P.E.B.  JABALPUR</v>
          </cell>
        </row>
        <row r="229">
          <cell r="A229" t="str">
            <v>THERMAL</v>
          </cell>
        </row>
        <row r="230">
          <cell r="A230" t="str">
            <v>STATION NAME</v>
          </cell>
          <cell r="B230" t="str">
            <v>YEAR</v>
          </cell>
          <cell r="C230" t="str">
            <v>CAPACITY</v>
          </cell>
          <cell r="D230" t="str">
            <v>TARGET</v>
          </cell>
          <cell r="E230" t="str">
            <v>ACTUAL GENE.</v>
          </cell>
          <cell r="F230" t="str">
            <v>ACHIEVE-MENT</v>
          </cell>
          <cell r="G230" t="str">
            <v>AVAIL-ABILITY</v>
          </cell>
          <cell r="H230" t="str">
            <v>P.L.F.</v>
          </cell>
        </row>
        <row r="231">
          <cell r="C231" t="str">
            <v>MW</v>
          </cell>
          <cell r="D231" t="str">
            <v>MKwh</v>
          </cell>
          <cell r="E231" t="str">
            <v>MKwh</v>
          </cell>
          <cell r="F231" t="str">
            <v>%</v>
          </cell>
          <cell r="G231" t="str">
            <v>%</v>
          </cell>
          <cell r="H231" t="str">
            <v>%</v>
          </cell>
        </row>
        <row r="232">
          <cell r="A232" t="str">
            <v>THERMAL</v>
          </cell>
          <cell r="B232" t="str">
            <v>88-89</v>
          </cell>
          <cell r="C232">
            <v>2812.5</v>
          </cell>
          <cell r="D232">
            <v>13000</v>
          </cell>
          <cell r="E232">
            <v>12191.210000000001</v>
          </cell>
          <cell r="F232">
            <v>93.77853846153846</v>
          </cell>
          <cell r="G232">
            <v>68.689582222222228</v>
          </cell>
          <cell r="H232">
            <v>50.05</v>
          </cell>
        </row>
        <row r="233">
          <cell r="B233" t="str">
            <v>89-90</v>
          </cell>
          <cell r="C233">
            <v>2812.5</v>
          </cell>
          <cell r="D233">
            <v>13000</v>
          </cell>
          <cell r="E233">
            <v>12464.71</v>
          </cell>
          <cell r="F233">
            <v>95.882384615384609</v>
          </cell>
          <cell r="G233">
            <v>71.313822222222228</v>
          </cell>
          <cell r="H233">
            <v>50.592430238457638</v>
          </cell>
        </row>
        <row r="234">
          <cell r="B234" t="str">
            <v>90-91</v>
          </cell>
          <cell r="C234">
            <v>2682.5</v>
          </cell>
          <cell r="D234">
            <v>13750</v>
          </cell>
          <cell r="E234">
            <v>12376.880000000001</v>
          </cell>
          <cell r="F234">
            <v>90.013672727272734</v>
          </cell>
          <cell r="G234">
            <v>71.034529356943153</v>
          </cell>
          <cell r="H234">
            <v>52.670488154663872</v>
          </cell>
        </row>
        <row r="235">
          <cell r="B235" t="str">
            <v>91-92</v>
          </cell>
          <cell r="C235">
            <v>2682.5</v>
          </cell>
          <cell r="D235">
            <v>13440</v>
          </cell>
          <cell r="E235">
            <v>11579.91</v>
          </cell>
          <cell r="F235">
            <v>86.160044642857144</v>
          </cell>
          <cell r="G235">
            <v>66.919506057781931</v>
          </cell>
          <cell r="H235">
            <v>49.144296925529261</v>
          </cell>
        </row>
        <row r="236">
          <cell r="B236" t="str">
            <v>92-93</v>
          </cell>
          <cell r="C236">
            <v>2682.5</v>
          </cell>
          <cell r="D236">
            <v>13240</v>
          </cell>
          <cell r="E236">
            <v>12363.220000000001</v>
          </cell>
          <cell r="F236">
            <v>93.377794561933541</v>
          </cell>
          <cell r="G236">
            <v>71.4544734389562</v>
          </cell>
          <cell r="H236">
            <v>52.612357279338859</v>
          </cell>
        </row>
        <row r="237">
          <cell r="B237" t="str">
            <v>93-94</v>
          </cell>
          <cell r="C237">
            <v>2882.5</v>
          </cell>
          <cell r="D237">
            <v>14885</v>
          </cell>
          <cell r="E237">
            <v>13331.489799999999</v>
          </cell>
          <cell r="F237">
            <v>89.563250251931478</v>
          </cell>
          <cell r="G237">
            <v>70.561553251088981</v>
          </cell>
          <cell r="H237">
            <v>52.796515740157702</v>
          </cell>
        </row>
        <row r="238">
          <cell r="B238" t="str">
            <v>94-95</v>
          </cell>
          <cell r="C238">
            <v>3092.5</v>
          </cell>
          <cell r="D238">
            <v>14850</v>
          </cell>
          <cell r="E238">
            <v>14781.1</v>
          </cell>
          <cell r="F238">
            <v>99.536026936026943</v>
          </cell>
          <cell r="G238">
            <v>74.786483427647539</v>
          </cell>
          <cell r="H238">
            <v>54.56233411959262</v>
          </cell>
        </row>
        <row r="239">
          <cell r="B239" t="str">
            <v>95-96</v>
          </cell>
          <cell r="C239">
            <v>3092.5</v>
          </cell>
          <cell r="D239">
            <v>16620</v>
          </cell>
          <cell r="E239">
            <v>16071.3</v>
          </cell>
          <cell r="F239">
            <v>96.698555956678703</v>
          </cell>
          <cell r="G239">
            <v>75.344624090541629</v>
          </cell>
          <cell r="H239">
            <v>59.324924419441643</v>
          </cell>
        </row>
        <row r="240">
          <cell r="B240" t="str">
            <v>96-97</v>
          </cell>
          <cell r="C240">
            <v>3092.5</v>
          </cell>
          <cell r="D240">
            <v>16950</v>
          </cell>
          <cell r="E240">
            <v>16867.099999999999</v>
          </cell>
          <cell r="F240">
            <v>99.51091445427727</v>
          </cell>
          <cell r="G240">
            <v>74.891188358932908</v>
          </cell>
          <cell r="H240">
            <v>62.262507244290383</v>
          </cell>
        </row>
        <row r="241">
          <cell r="B241" t="str">
            <v>97-98</v>
          </cell>
          <cell r="C241">
            <v>3092.5</v>
          </cell>
          <cell r="D241">
            <v>17200</v>
          </cell>
          <cell r="E241">
            <v>17966.71</v>
          </cell>
          <cell r="F241">
            <v>104.45761627906977</v>
          </cell>
          <cell r="G241">
            <v>76.25933710590138</v>
          </cell>
          <cell r="H241">
            <v>66.321561592156598</v>
          </cell>
        </row>
        <row r="242">
          <cell r="B242" t="str">
            <v>98-99</v>
          </cell>
          <cell r="C242">
            <v>3092.5</v>
          </cell>
          <cell r="D242">
            <v>17500</v>
          </cell>
          <cell r="E242">
            <v>18471.390000000003</v>
          </cell>
          <cell r="F242">
            <v>105.55080000000001</v>
          </cell>
          <cell r="G242">
            <v>76.04373484236055</v>
          </cell>
          <cell r="H242">
            <v>68.184516229056172</v>
          </cell>
        </row>
        <row r="243">
          <cell r="B243" t="str">
            <v>99-00</v>
          </cell>
          <cell r="C243">
            <v>3512.5</v>
          </cell>
          <cell r="D243">
            <v>19000</v>
          </cell>
          <cell r="E243">
            <v>20146.400000000001</v>
          </cell>
          <cell r="F243">
            <v>106</v>
          </cell>
          <cell r="G243">
            <v>79.099999999999994</v>
          </cell>
          <cell r="H243">
            <v>69.400000000000006</v>
          </cell>
        </row>
        <row r="244">
          <cell r="B244" t="str">
            <v>00-01</v>
          </cell>
          <cell r="C244">
            <v>3512.5</v>
          </cell>
          <cell r="D244">
            <v>21850</v>
          </cell>
          <cell r="E244">
            <v>20415.89</v>
          </cell>
          <cell r="F244">
            <v>93.22</v>
          </cell>
          <cell r="G244">
            <v>77.67</v>
          </cell>
          <cell r="H244">
            <v>66.349999999999994</v>
          </cell>
        </row>
        <row r="245">
          <cell r="A245" t="str">
            <v>Average last 5 years</v>
          </cell>
          <cell r="B245">
            <v>0</v>
          </cell>
          <cell r="C245">
            <v>0</v>
          </cell>
          <cell r="D245">
            <v>18500</v>
          </cell>
          <cell r="E245">
            <v>18773.498</v>
          </cell>
          <cell r="F245">
            <v>101.74786614666941</v>
          </cell>
          <cell r="G245">
            <v>76.792852061438964</v>
          </cell>
          <cell r="H245">
            <v>66.503717013100641</v>
          </cell>
        </row>
        <row r="246">
          <cell r="A246" t="str">
            <v>Korba - I : Retired from 17.06.89</v>
          </cell>
        </row>
        <row r="247">
          <cell r="A247" t="str">
            <v>Korba - II : All units Derated  to 40 MW each   from 01.01.90</v>
          </cell>
        </row>
        <row r="248">
          <cell r="A248" t="str">
            <v>Amarkantak - I : Unit no. 2 derated to 20 MW  from 01.03.93</v>
          </cell>
        </row>
        <row r="249">
          <cell r="A249" t="str">
            <v>M.P. THERMAL</v>
          </cell>
          <cell r="B249" t="str">
            <v>88-89</v>
          </cell>
          <cell r="C249">
            <v>2687.5</v>
          </cell>
          <cell r="D249">
            <v>12340</v>
          </cell>
          <cell r="E249">
            <v>11458.298000000001</v>
          </cell>
          <cell r="F249">
            <v>92.854927066450571</v>
          </cell>
          <cell r="G249" t="str">
            <v xml:space="preserve"> </v>
          </cell>
          <cell r="H249">
            <v>48.670693426781355</v>
          </cell>
        </row>
        <row r="250">
          <cell r="B250" t="str">
            <v>89-90</v>
          </cell>
          <cell r="C250">
            <v>2687.5</v>
          </cell>
          <cell r="D250">
            <v>12370</v>
          </cell>
          <cell r="E250">
            <v>11772.71</v>
          </cell>
          <cell r="F250">
            <v>95.171463217461607</v>
          </cell>
          <cell r="G250" t="str">
            <v xml:space="preserve"> </v>
          </cell>
          <cell r="H250">
            <v>50.006201550387594</v>
          </cell>
        </row>
        <row r="251">
          <cell r="B251" t="str">
            <v>90-91</v>
          </cell>
          <cell r="C251">
            <v>2557.5</v>
          </cell>
          <cell r="D251">
            <v>13070</v>
          </cell>
          <cell r="E251">
            <v>11770.724</v>
          </cell>
          <cell r="F251">
            <v>90.059097169089512</v>
          </cell>
          <cell r="G251" t="str">
            <v xml:space="preserve"> </v>
          </cell>
          <cell r="H251">
            <v>52.539196650553258</v>
          </cell>
        </row>
        <row r="252">
          <cell r="B252" t="str">
            <v>91-92</v>
          </cell>
          <cell r="C252">
            <v>2557.5</v>
          </cell>
          <cell r="D252">
            <v>12760</v>
          </cell>
          <cell r="E252">
            <v>11025.722</v>
          </cell>
          <cell r="F252">
            <v>86.408479623824448</v>
          </cell>
          <cell r="G252" t="str">
            <v xml:space="preserve"> </v>
          </cell>
          <cell r="H252">
            <v>49.07938008678358</v>
          </cell>
        </row>
        <row r="253">
          <cell r="B253" t="str">
            <v>92-93</v>
          </cell>
          <cell r="C253">
            <v>2557.5</v>
          </cell>
          <cell r="D253">
            <v>12600</v>
          </cell>
          <cell r="E253">
            <v>11747.684000000001</v>
          </cell>
          <cell r="F253">
            <v>93.235587301587316</v>
          </cell>
          <cell r="G253" t="str">
            <v xml:space="preserve"> </v>
          </cell>
          <cell r="H253">
            <v>52.453775764346368</v>
          </cell>
        </row>
        <row r="254">
          <cell r="B254" t="str">
            <v>93-94</v>
          </cell>
          <cell r="C254">
            <v>2757.5</v>
          </cell>
          <cell r="D254">
            <v>14335</v>
          </cell>
          <cell r="E254">
            <v>12723.7418</v>
          </cell>
          <cell r="F254">
            <v>88.759970701081258</v>
          </cell>
          <cell r="G254" t="str">
            <v xml:space="preserve"> </v>
          </cell>
          <cell r="H254">
            <v>52.67386910749844</v>
          </cell>
        </row>
        <row r="255">
          <cell r="B255" t="str">
            <v>94-95</v>
          </cell>
          <cell r="C255">
            <v>2967.5</v>
          </cell>
          <cell r="D255">
            <v>14230</v>
          </cell>
          <cell r="E255">
            <v>14181.98</v>
          </cell>
          <cell r="F255">
            <v>99.662543921293036</v>
          </cell>
          <cell r="G255" t="str">
            <v xml:space="preserve"> </v>
          </cell>
          <cell r="H255">
            <v>54.555938958196286</v>
          </cell>
        </row>
        <row r="256">
          <cell r="B256" t="str">
            <v>95-96</v>
          </cell>
          <cell r="C256">
            <v>2967.5</v>
          </cell>
          <cell r="D256">
            <v>16000</v>
          </cell>
          <cell r="E256">
            <v>15345.699999999999</v>
          </cell>
          <cell r="F256">
            <v>95.910624999999996</v>
          </cell>
          <cell r="G256" t="str">
            <v xml:space="preserve"> </v>
          </cell>
          <cell r="H256">
            <v>58.871303112191427</v>
          </cell>
        </row>
        <row r="257">
          <cell r="B257" t="str">
            <v>96-97</v>
          </cell>
          <cell r="C257">
            <v>2967.5</v>
          </cell>
          <cell r="D257">
            <v>16290</v>
          </cell>
          <cell r="E257">
            <v>16139.499999999998</v>
          </cell>
          <cell r="F257">
            <v>99.076120319214226</v>
          </cell>
          <cell r="G257" t="str">
            <v xml:space="preserve"> </v>
          </cell>
          <cell r="H257">
            <v>62.086223278823468</v>
          </cell>
        </row>
      </sheetData>
      <sheetData sheetId="1">
        <row r="3">
          <cell r="A3" t="str">
            <v>STATION NAME</v>
          </cell>
        </row>
      </sheetData>
      <sheetData sheetId="2">
        <row r="3">
          <cell r="A3" t="str">
            <v>STATION NAME</v>
          </cell>
        </row>
      </sheetData>
      <sheetData sheetId="3"/>
      <sheetData sheetId="4" refreshError="1">
        <row r="3">
          <cell r="A3" t="str">
            <v>STATION NAME</v>
          </cell>
          <cell r="B3" t="str">
            <v>YEAR</v>
          </cell>
          <cell r="C3" t="str">
            <v>CAPACITY</v>
          </cell>
          <cell r="D3" t="str">
            <v>TARGET</v>
          </cell>
          <cell r="E3" t="str">
            <v>ACTUAL GENE.</v>
          </cell>
          <cell r="F3" t="str">
            <v>ACHIEVE-MENT</v>
          </cell>
          <cell r="G3" t="str">
            <v>AVAIL-ABILITY</v>
          </cell>
          <cell r="H3" t="str">
            <v>P.L.F.</v>
          </cell>
          <cell r="I3" t="str">
            <v>AUXILIARY CONSUMPTION</v>
          </cell>
          <cell r="J3">
            <v>0</v>
          </cell>
          <cell r="K3" t="str">
            <v>MAXIMUM DEMAND</v>
          </cell>
          <cell r="L3" t="str">
            <v>COAL IN MT</v>
          </cell>
          <cell r="M3">
            <v>0</v>
          </cell>
          <cell r="N3" t="str">
            <v>COAL CONSUMED</v>
          </cell>
          <cell r="O3">
            <v>0</v>
          </cell>
          <cell r="P3" t="str">
            <v>FUEL OIL CONSUMPTION</v>
          </cell>
        </row>
        <row r="4">
          <cell r="A4" t="str">
            <v xml:space="preserve"> </v>
          </cell>
          <cell r="B4" t="str">
            <v>P A R T I C U L A R S</v>
          </cell>
          <cell r="C4" t="str">
            <v>MW</v>
          </cell>
          <cell r="D4" t="str">
            <v>MKwh</v>
          </cell>
          <cell r="E4" t="str">
            <v>MKwh</v>
          </cell>
          <cell r="F4" t="str">
            <v>%</v>
          </cell>
          <cell r="G4" t="str">
            <v>%</v>
          </cell>
          <cell r="H4" t="str">
            <v>%</v>
          </cell>
          <cell r="I4" t="str">
            <v>MKwh</v>
          </cell>
          <cell r="J4" t="str">
            <v>%</v>
          </cell>
          <cell r="K4" t="str">
            <v>MW</v>
          </cell>
          <cell r="L4" t="str">
            <v>OP.STOCK</v>
          </cell>
          <cell r="M4" t="str">
            <v>RECIEPT</v>
          </cell>
          <cell r="N4" t="str">
            <v>MT</v>
          </cell>
          <cell r="O4" t="str">
            <v>Kg/kWH</v>
          </cell>
          <cell r="P4" t="str">
            <v>KL</v>
          </cell>
          <cell r="Q4" t="str">
            <v>ml/KWH</v>
          </cell>
        </row>
        <row r="5">
          <cell r="A5" t="str">
            <v>KORBA EAST I</v>
          </cell>
          <cell r="B5" t="str">
            <v>88-89</v>
          </cell>
          <cell r="C5">
            <v>90</v>
          </cell>
          <cell r="D5">
            <v>350</v>
          </cell>
          <cell r="E5">
            <v>233.16</v>
          </cell>
          <cell r="F5">
            <v>66.617142857142852</v>
          </cell>
          <cell r="G5">
            <v>45.51</v>
          </cell>
          <cell r="H5">
            <v>29.573820395738203</v>
          </cell>
          <cell r="I5" t="str">
            <v xml:space="preserve"> </v>
          </cell>
          <cell r="J5">
            <v>0</v>
          </cell>
          <cell r="K5">
            <v>57</v>
          </cell>
          <cell r="L5">
            <v>0</v>
          </cell>
          <cell r="M5">
            <v>0</v>
          </cell>
          <cell r="N5">
            <v>277748</v>
          </cell>
          <cell r="O5">
            <v>1.1912334877337452</v>
          </cell>
          <cell r="P5">
            <v>0</v>
          </cell>
          <cell r="Q5">
            <v>0</v>
          </cell>
        </row>
        <row r="6">
          <cell r="A6">
            <v>2</v>
          </cell>
          <cell r="B6" t="str">
            <v>89-90</v>
          </cell>
          <cell r="C6">
            <v>90</v>
          </cell>
          <cell r="D6">
            <v>315</v>
          </cell>
          <cell r="E6">
            <v>64.739999999999995</v>
          </cell>
          <cell r="F6">
            <v>10.23</v>
          </cell>
          <cell r="G6">
            <v>45.51</v>
          </cell>
          <cell r="H6">
            <v>38.924963924963919</v>
          </cell>
          <cell r="I6" t="str">
            <v xml:space="preserve"> </v>
          </cell>
          <cell r="J6">
            <v>0</v>
          </cell>
          <cell r="K6">
            <v>60</v>
          </cell>
          <cell r="L6">
            <v>0</v>
          </cell>
          <cell r="M6">
            <v>0</v>
          </cell>
          <cell r="N6">
            <v>71743</v>
          </cell>
          <cell r="O6">
            <v>1.1081711461229535</v>
          </cell>
          <cell r="P6">
            <v>0</v>
          </cell>
          <cell r="Q6">
            <v>0</v>
          </cell>
        </row>
        <row r="7">
          <cell r="A7" t="str">
            <v>KORBA EAST II</v>
          </cell>
          <cell r="B7" t="str">
            <v>88-89</v>
          </cell>
          <cell r="C7">
            <v>200</v>
          </cell>
          <cell r="D7">
            <v>900</v>
          </cell>
          <cell r="E7">
            <v>626.98</v>
          </cell>
          <cell r="F7">
            <v>69.664444444444442</v>
          </cell>
          <cell r="G7">
            <v>53.05</v>
          </cell>
          <cell r="H7">
            <v>35.786529680365298</v>
          </cell>
          <cell r="I7" t="str">
            <v xml:space="preserve"> </v>
          </cell>
          <cell r="J7">
            <v>0</v>
          </cell>
          <cell r="K7">
            <v>160</v>
          </cell>
          <cell r="L7">
            <v>0</v>
          </cell>
          <cell r="M7">
            <v>0</v>
          </cell>
          <cell r="N7">
            <v>588701</v>
          </cell>
          <cell r="O7">
            <v>0.93894701585377527</v>
          </cell>
          <cell r="P7">
            <v>7154</v>
          </cell>
          <cell r="Q7">
            <v>11.410252320648187</v>
          </cell>
        </row>
        <row r="8">
          <cell r="A8">
            <v>4</v>
          </cell>
          <cell r="B8" t="str">
            <v>89-90</v>
          </cell>
          <cell r="C8">
            <v>200</v>
          </cell>
          <cell r="D8">
            <v>900</v>
          </cell>
          <cell r="E8">
            <v>1032.1500000000001</v>
          </cell>
          <cell r="F8">
            <v>114.68333333333335</v>
          </cell>
          <cell r="G8">
            <v>72.95</v>
          </cell>
          <cell r="H8">
            <v>58.912671232876718</v>
          </cell>
          <cell r="I8">
            <v>119</v>
          </cell>
          <cell r="J8">
            <v>11.529331976941336</v>
          </cell>
          <cell r="K8">
            <v>200</v>
          </cell>
          <cell r="L8">
            <v>0</v>
          </cell>
          <cell r="M8">
            <v>0</v>
          </cell>
          <cell r="N8">
            <v>983703</v>
          </cell>
          <cell r="O8">
            <v>0.95306205493387575</v>
          </cell>
          <cell r="P8">
            <v>4674</v>
          </cell>
          <cell r="Q8">
            <v>4.5284115680860335</v>
          </cell>
        </row>
        <row r="9">
          <cell r="A9">
            <v>5</v>
          </cell>
          <cell r="B9" t="str">
            <v>90-91</v>
          </cell>
          <cell r="C9">
            <v>160</v>
          </cell>
          <cell r="D9">
            <v>1050</v>
          </cell>
          <cell r="E9">
            <v>1019.65</v>
          </cell>
          <cell r="F9">
            <v>97.109523809523807</v>
          </cell>
          <cell r="G9">
            <v>76.790000000000006</v>
          </cell>
          <cell r="H9">
            <v>72.749001141552512</v>
          </cell>
          <cell r="I9">
            <v>126</v>
          </cell>
          <cell r="J9">
            <v>12.357181385769627</v>
          </cell>
          <cell r="K9">
            <v>176</v>
          </cell>
          <cell r="L9">
            <v>0</v>
          </cell>
          <cell r="M9">
            <v>0</v>
          </cell>
          <cell r="N9">
            <v>985516</v>
          </cell>
          <cell r="O9">
            <v>0.9665238071887412</v>
          </cell>
          <cell r="P9">
            <v>4737</v>
          </cell>
          <cell r="Q9">
            <v>4.6457117638405334</v>
          </cell>
        </row>
        <row r="10">
          <cell r="A10">
            <v>6</v>
          </cell>
          <cell r="B10" t="str">
            <v>91-92</v>
          </cell>
          <cell r="C10">
            <v>160</v>
          </cell>
          <cell r="D10">
            <v>840</v>
          </cell>
          <cell r="E10">
            <v>623.36</v>
          </cell>
          <cell r="F10">
            <v>74.209523809523816</v>
          </cell>
          <cell r="G10">
            <v>55.55</v>
          </cell>
          <cell r="H10">
            <v>44.474885844748862</v>
          </cell>
          <cell r="I10">
            <v>91.84</v>
          </cell>
          <cell r="J10">
            <v>14.733059548254619</v>
          </cell>
          <cell r="K10">
            <v>146</v>
          </cell>
          <cell r="L10">
            <v>0</v>
          </cell>
          <cell r="M10">
            <v>0</v>
          </cell>
          <cell r="N10">
            <v>626484</v>
          </cell>
          <cell r="O10">
            <v>1.0050115503080082</v>
          </cell>
          <cell r="P10">
            <v>6372</v>
          </cell>
          <cell r="Q10">
            <v>10.222022587268993</v>
          </cell>
        </row>
        <row r="11">
          <cell r="A11" t="str">
            <v>a</v>
          </cell>
          <cell r="B11" t="str">
            <v>92-93</v>
          </cell>
          <cell r="C11">
            <v>160</v>
          </cell>
          <cell r="D11">
            <v>840</v>
          </cell>
          <cell r="E11">
            <v>725.76</v>
          </cell>
          <cell r="F11">
            <v>86.4</v>
          </cell>
          <cell r="G11">
            <v>61.32</v>
          </cell>
          <cell r="H11">
            <v>51.780821917808218</v>
          </cell>
          <cell r="I11">
            <v>104.13</v>
          </cell>
          <cell r="J11">
            <v>14.347718253968255</v>
          </cell>
          <cell r="K11">
            <v>192</v>
          </cell>
          <cell r="L11">
            <v>0</v>
          </cell>
          <cell r="M11">
            <v>0</v>
          </cell>
          <cell r="N11">
            <v>745282</v>
          </cell>
          <cell r="O11">
            <v>1.0268986992945326</v>
          </cell>
          <cell r="P11">
            <v>7889</v>
          </cell>
          <cell r="Q11">
            <v>10.869984567901234</v>
          </cell>
        </row>
        <row r="12">
          <cell r="A12" t="str">
            <v>b</v>
          </cell>
          <cell r="B12" t="str">
            <v>93-94</v>
          </cell>
          <cell r="C12">
            <v>160</v>
          </cell>
          <cell r="D12">
            <v>850</v>
          </cell>
          <cell r="E12">
            <v>726.2</v>
          </cell>
          <cell r="F12">
            <v>85.435294117647061</v>
          </cell>
          <cell r="G12">
            <v>60.264794520547945</v>
          </cell>
          <cell r="H12">
            <v>51.812214611872143</v>
          </cell>
          <cell r="I12">
            <v>102.85735</v>
          </cell>
          <cell r="J12">
            <v>14.163777196364638</v>
          </cell>
          <cell r="K12">
            <v>164</v>
          </cell>
          <cell r="L12">
            <v>0</v>
          </cell>
          <cell r="M12">
            <v>0</v>
          </cell>
          <cell r="N12">
            <v>747152</v>
          </cell>
          <cell r="O12">
            <v>1.0288515560451665</v>
          </cell>
          <cell r="P12">
            <v>6596.07</v>
          </cell>
          <cell r="Q12">
            <v>9.0829936656568435</v>
          </cell>
        </row>
        <row r="13">
          <cell r="A13" t="str">
            <v>c</v>
          </cell>
          <cell r="B13" t="str">
            <v>94-95</v>
          </cell>
          <cell r="C13">
            <v>160</v>
          </cell>
          <cell r="D13">
            <v>850</v>
          </cell>
          <cell r="E13">
            <v>797.1</v>
          </cell>
          <cell r="F13">
            <v>93.776470588235298</v>
          </cell>
          <cell r="G13">
            <v>67.2</v>
          </cell>
          <cell r="H13">
            <v>56.87071917808219</v>
          </cell>
          <cell r="I13">
            <v>111.1</v>
          </cell>
          <cell r="J13">
            <v>13.938025341864257</v>
          </cell>
          <cell r="K13">
            <v>182</v>
          </cell>
          <cell r="L13">
            <v>0</v>
          </cell>
          <cell r="M13">
            <v>0</v>
          </cell>
          <cell r="N13">
            <v>830584</v>
          </cell>
          <cell r="O13">
            <v>1.0420072763768662</v>
          </cell>
          <cell r="P13">
            <v>10237</v>
          </cell>
          <cell r="Q13">
            <v>12.842805168736669</v>
          </cell>
        </row>
        <row r="14">
          <cell r="A14" t="str">
            <v>d</v>
          </cell>
          <cell r="B14" t="str">
            <v>95-96</v>
          </cell>
          <cell r="C14">
            <v>160</v>
          </cell>
          <cell r="D14">
            <v>900</v>
          </cell>
          <cell r="E14">
            <v>1017.6</v>
          </cell>
          <cell r="F14">
            <v>113.06666666666666</v>
          </cell>
          <cell r="G14">
            <v>76.7</v>
          </cell>
          <cell r="H14">
            <v>72.404371584699447</v>
          </cell>
          <cell r="I14">
            <v>127</v>
          </cell>
          <cell r="J14">
            <v>12.480345911949685</v>
          </cell>
          <cell r="K14">
            <v>192</v>
          </cell>
          <cell r="L14">
            <v>0</v>
          </cell>
          <cell r="M14">
            <v>0</v>
          </cell>
          <cell r="N14">
            <v>1055897</v>
          </cell>
          <cell r="O14">
            <v>1.0376346305031448</v>
          </cell>
          <cell r="P14">
            <v>6774</v>
          </cell>
          <cell r="Q14">
            <v>6.6568396226415096</v>
          </cell>
        </row>
        <row r="15">
          <cell r="A15" t="str">
            <v>e</v>
          </cell>
          <cell r="B15" t="str">
            <v>96-97</v>
          </cell>
          <cell r="C15">
            <v>160</v>
          </cell>
          <cell r="D15">
            <v>900</v>
          </cell>
          <cell r="E15">
            <v>1111.0999999999999</v>
          </cell>
          <cell r="F15">
            <v>123.45555555555553</v>
          </cell>
          <cell r="G15">
            <v>81.400000000000006</v>
          </cell>
          <cell r="H15">
            <v>79.273687214611869</v>
          </cell>
          <cell r="I15">
            <v>128.80000000000001</v>
          </cell>
          <cell r="J15">
            <v>11.592115921159214</v>
          </cell>
          <cell r="K15">
            <v>196</v>
          </cell>
          <cell r="L15">
            <v>0</v>
          </cell>
          <cell r="M15">
            <v>0</v>
          </cell>
          <cell r="N15">
            <v>1098156</v>
          </cell>
          <cell r="O15">
            <v>0.98835028350283505</v>
          </cell>
          <cell r="P15">
            <v>6387</v>
          </cell>
          <cell r="Q15">
            <v>5.7483574835748366</v>
          </cell>
        </row>
        <row r="16">
          <cell r="A16" t="str">
            <v>f</v>
          </cell>
          <cell r="B16" t="str">
            <v>97-98</v>
          </cell>
          <cell r="C16">
            <v>160</v>
          </cell>
          <cell r="D16">
            <v>1050</v>
          </cell>
          <cell r="E16">
            <v>1123.95</v>
          </cell>
          <cell r="F16">
            <v>107.04285714285714</v>
          </cell>
          <cell r="G16">
            <v>83.5</v>
          </cell>
          <cell r="H16">
            <v>80.190496575342465</v>
          </cell>
          <cell r="I16">
            <v>132.66300000000001</v>
          </cell>
          <cell r="J16">
            <v>11.803283064193247</v>
          </cell>
          <cell r="K16">
            <v>190</v>
          </cell>
          <cell r="L16">
            <v>0</v>
          </cell>
          <cell r="M16">
            <v>0</v>
          </cell>
          <cell r="N16">
            <v>1049273</v>
          </cell>
          <cell r="O16">
            <v>0.93355843231460478</v>
          </cell>
          <cell r="P16">
            <v>5874</v>
          </cell>
          <cell r="Q16">
            <v>5.2262111303883625</v>
          </cell>
        </row>
        <row r="17">
          <cell r="A17" t="str">
            <v>g</v>
          </cell>
          <cell r="B17" t="str">
            <v>98-99</v>
          </cell>
          <cell r="C17">
            <v>160</v>
          </cell>
          <cell r="D17">
            <v>1000</v>
          </cell>
          <cell r="E17">
            <v>827.49</v>
          </cell>
          <cell r="F17">
            <v>82.748999999999995</v>
          </cell>
          <cell r="G17">
            <v>59.9</v>
          </cell>
          <cell r="H17">
            <v>59.038955479452056</v>
          </cell>
          <cell r="I17">
            <v>98.7</v>
          </cell>
          <cell r="J17">
            <v>11.927636587753327</v>
          </cell>
          <cell r="K17">
            <v>188</v>
          </cell>
          <cell r="L17">
            <v>0</v>
          </cell>
          <cell r="M17">
            <v>0</v>
          </cell>
          <cell r="N17">
            <v>770211</v>
          </cell>
          <cell r="O17">
            <v>0.93077982815502303</v>
          </cell>
          <cell r="P17">
            <v>3594</v>
          </cell>
          <cell r="Q17">
            <v>4.3432549033825181</v>
          </cell>
        </row>
        <row r="18">
          <cell r="A18" t="str">
            <v>h</v>
          </cell>
          <cell r="B18" t="str">
            <v>99-00</v>
          </cell>
          <cell r="C18">
            <v>160</v>
          </cell>
          <cell r="D18">
            <v>900</v>
          </cell>
          <cell r="E18">
            <v>991.4</v>
          </cell>
          <cell r="F18">
            <v>110.15555555555555</v>
          </cell>
          <cell r="G18">
            <v>76.5</v>
          </cell>
          <cell r="H18">
            <v>70.5</v>
          </cell>
          <cell r="I18">
            <v>123.9</v>
          </cell>
          <cell r="J18">
            <v>12.5</v>
          </cell>
          <cell r="K18">
            <v>172</v>
          </cell>
          <cell r="L18">
            <v>0</v>
          </cell>
          <cell r="M18">
            <v>0</v>
          </cell>
          <cell r="N18">
            <v>945093</v>
          </cell>
          <cell r="O18">
            <v>0.95</v>
          </cell>
          <cell r="P18">
            <v>4874</v>
          </cell>
          <cell r="Q18">
            <v>4.9162800080693971</v>
          </cell>
        </row>
        <row r="19">
          <cell r="A19">
            <v>7</v>
          </cell>
          <cell r="B19" t="str">
            <v>00-01</v>
          </cell>
          <cell r="C19">
            <v>160</v>
          </cell>
          <cell r="D19">
            <v>850</v>
          </cell>
          <cell r="E19">
            <v>889.2</v>
          </cell>
          <cell r="F19">
            <v>104.61176470588235</v>
          </cell>
          <cell r="G19">
            <v>64.37</v>
          </cell>
          <cell r="H19">
            <v>63.44</v>
          </cell>
          <cell r="I19">
            <v>107.73</v>
          </cell>
          <cell r="J19">
            <v>12.12</v>
          </cell>
          <cell r="K19">
            <v>180</v>
          </cell>
          <cell r="L19">
            <v>0</v>
          </cell>
          <cell r="M19">
            <v>0</v>
          </cell>
          <cell r="N19">
            <v>852784</v>
          </cell>
          <cell r="O19">
            <v>0.95899999999999996</v>
          </cell>
          <cell r="P19">
            <v>3494</v>
          </cell>
          <cell r="Q19">
            <v>3.93</v>
          </cell>
        </row>
        <row r="20">
          <cell r="A20" t="str">
            <v>Average last 5 years</v>
          </cell>
          <cell r="B20">
            <v>0</v>
          </cell>
          <cell r="C20" t="str">
            <v>No</v>
          </cell>
          <cell r="D20">
            <v>940</v>
          </cell>
          <cell r="E20">
            <v>988.62800000000004</v>
          </cell>
          <cell r="F20">
            <v>105.60294659197011</v>
          </cell>
          <cell r="G20">
            <v>73.134</v>
          </cell>
          <cell r="H20">
            <v>70.488627853881283</v>
          </cell>
          <cell r="I20">
            <v>118.3586</v>
          </cell>
          <cell r="J20">
            <v>11.988607114621157</v>
          </cell>
          <cell r="K20">
            <v>185.2</v>
          </cell>
          <cell r="L20">
            <v>0</v>
          </cell>
          <cell r="M20">
            <v>0</v>
          </cell>
          <cell r="N20">
            <v>943103.4</v>
          </cell>
          <cell r="O20">
            <v>0.95233770879449242</v>
          </cell>
          <cell r="P20">
            <v>4844.6000000000004</v>
          </cell>
          <cell r="Q20">
            <v>4.832820705083023</v>
          </cell>
        </row>
        <row r="21">
          <cell r="A21" t="str">
            <v>KORBA EAST III</v>
          </cell>
          <cell r="B21" t="str">
            <v>88-89</v>
          </cell>
          <cell r="C21">
            <v>240</v>
          </cell>
          <cell r="D21">
            <v>1200</v>
          </cell>
          <cell r="E21">
            <v>1075.1099999999999</v>
          </cell>
          <cell r="F21">
            <v>89.592499999999987</v>
          </cell>
          <cell r="G21">
            <v>73.069999999999993</v>
          </cell>
          <cell r="H21">
            <v>51.137271689497709</v>
          </cell>
          <cell r="I21" t="str">
            <v xml:space="preserve"> </v>
          </cell>
          <cell r="J21">
            <v>0</v>
          </cell>
          <cell r="K21">
            <v>212</v>
          </cell>
          <cell r="L21">
            <v>0</v>
          </cell>
          <cell r="M21">
            <v>0</v>
          </cell>
          <cell r="N21">
            <v>978858</v>
          </cell>
          <cell r="O21">
            <v>0.9104724167759578</v>
          </cell>
          <cell r="P21">
            <v>19275</v>
          </cell>
          <cell r="Q21">
            <v>17.928398024388205</v>
          </cell>
        </row>
        <row r="22">
          <cell r="A22">
            <v>8</v>
          </cell>
          <cell r="B22" t="str">
            <v>89-90</v>
          </cell>
          <cell r="C22">
            <v>240</v>
          </cell>
          <cell r="D22">
            <v>1110</v>
          </cell>
          <cell r="E22">
            <v>1193.79</v>
          </cell>
          <cell r="F22">
            <v>107.54864864864865</v>
          </cell>
          <cell r="G22">
            <v>78.05</v>
          </cell>
          <cell r="H22">
            <v>56.782248858447488</v>
          </cell>
          <cell r="I22">
            <v>114</v>
          </cell>
          <cell r="J22">
            <v>9.5494182393888369</v>
          </cell>
          <cell r="K22">
            <v>224</v>
          </cell>
          <cell r="L22">
            <v>0</v>
          </cell>
          <cell r="M22">
            <v>0</v>
          </cell>
          <cell r="N22">
            <v>1094158</v>
          </cell>
          <cell r="O22">
            <v>0.916541435260808</v>
          </cell>
          <cell r="P22">
            <v>18208</v>
          </cell>
          <cell r="Q22">
            <v>15.252263798490523</v>
          </cell>
        </row>
        <row r="23">
          <cell r="A23" t="str">
            <v>a</v>
          </cell>
          <cell r="B23" t="str">
            <v>90-91</v>
          </cell>
          <cell r="C23">
            <v>240</v>
          </cell>
          <cell r="D23">
            <v>1250</v>
          </cell>
          <cell r="E23">
            <v>1137.1400000000001</v>
          </cell>
          <cell r="F23">
            <v>90.97120000000001</v>
          </cell>
          <cell r="G23">
            <v>73.55</v>
          </cell>
          <cell r="H23">
            <v>54.087709284627103</v>
          </cell>
          <cell r="I23">
            <v>113</v>
          </cell>
          <cell r="J23">
            <v>9.9372108975148166</v>
          </cell>
          <cell r="K23">
            <v>215</v>
          </cell>
          <cell r="L23">
            <v>0</v>
          </cell>
          <cell r="M23">
            <v>0</v>
          </cell>
          <cell r="N23">
            <v>1065421</v>
          </cell>
          <cell r="O23">
            <v>0.93693036917178185</v>
          </cell>
          <cell r="P23">
            <v>14929</v>
          </cell>
          <cell r="Q23">
            <v>13.128550574247672</v>
          </cell>
        </row>
        <row r="24">
          <cell r="A24" t="str">
            <v>b</v>
          </cell>
          <cell r="B24" t="str">
            <v>91-92</v>
          </cell>
          <cell r="C24">
            <v>240</v>
          </cell>
          <cell r="D24">
            <v>1200</v>
          </cell>
          <cell r="E24">
            <v>850.6</v>
          </cell>
          <cell r="F24">
            <v>70.88333333333334</v>
          </cell>
          <cell r="G24">
            <v>60.67</v>
          </cell>
          <cell r="H24">
            <v>40.458523592085236</v>
          </cell>
          <cell r="I24">
            <v>93.49</v>
          </cell>
          <cell r="J24">
            <v>10.99106513049612</v>
          </cell>
          <cell r="K24">
            <v>218</v>
          </cell>
          <cell r="L24">
            <v>0</v>
          </cell>
          <cell r="M24">
            <v>0</v>
          </cell>
          <cell r="N24">
            <v>821535</v>
          </cell>
          <cell r="O24">
            <v>0.96583000235128147</v>
          </cell>
          <cell r="P24">
            <v>13865</v>
          </cell>
          <cell r="Q24">
            <v>16.300258640959321</v>
          </cell>
        </row>
        <row r="25">
          <cell r="A25" t="str">
            <v>c</v>
          </cell>
          <cell r="B25" t="str">
            <v>92-93</v>
          </cell>
          <cell r="C25">
            <v>240</v>
          </cell>
          <cell r="D25">
            <v>1100</v>
          </cell>
          <cell r="E25">
            <v>866.45</v>
          </cell>
          <cell r="F25">
            <v>78.768181818181816</v>
          </cell>
          <cell r="G25">
            <v>60.12</v>
          </cell>
          <cell r="H25">
            <v>41.212423896499239</v>
          </cell>
          <cell r="I25">
            <v>93.94</v>
          </cell>
          <cell r="J25">
            <v>10.841941254544405</v>
          </cell>
          <cell r="K25">
            <v>220</v>
          </cell>
          <cell r="L25">
            <v>0</v>
          </cell>
          <cell r="M25">
            <v>0</v>
          </cell>
          <cell r="N25">
            <v>837244</v>
          </cell>
          <cell r="O25">
            <v>0.96629234231634831</v>
          </cell>
          <cell r="P25">
            <v>13463</v>
          </cell>
          <cell r="Q25">
            <v>15.538115298055283</v>
          </cell>
        </row>
        <row r="26">
          <cell r="A26" t="str">
            <v>d</v>
          </cell>
          <cell r="B26" t="str">
            <v>93-94</v>
          </cell>
          <cell r="C26">
            <v>240</v>
          </cell>
          <cell r="D26">
            <v>1200</v>
          </cell>
          <cell r="E26">
            <v>1009.737</v>
          </cell>
          <cell r="F26">
            <v>84.144750000000002</v>
          </cell>
          <cell r="G26">
            <v>68.032301369863021</v>
          </cell>
          <cell r="H26">
            <v>48.027825342465754</v>
          </cell>
          <cell r="I26">
            <v>106.832292</v>
          </cell>
          <cell r="J26">
            <v>10.580209698168929</v>
          </cell>
          <cell r="K26">
            <v>216</v>
          </cell>
          <cell r="L26">
            <v>0</v>
          </cell>
          <cell r="M26">
            <v>0</v>
          </cell>
          <cell r="N26">
            <v>1033657</v>
          </cell>
          <cell r="O26">
            <v>1.0236893369263482</v>
          </cell>
          <cell r="P26">
            <v>9864.48</v>
          </cell>
          <cell r="Q26">
            <v>9.7693557827434265</v>
          </cell>
        </row>
        <row r="27">
          <cell r="A27" t="str">
            <v>e</v>
          </cell>
          <cell r="B27" t="str">
            <v>94-95</v>
          </cell>
          <cell r="C27">
            <v>240</v>
          </cell>
          <cell r="D27">
            <v>1150</v>
          </cell>
          <cell r="E27">
            <v>1103</v>
          </cell>
          <cell r="F27">
            <v>95.913043478260875</v>
          </cell>
          <cell r="G27">
            <v>76.5</v>
          </cell>
          <cell r="H27">
            <v>52.463850837138509</v>
          </cell>
          <cell r="I27">
            <v>121.3</v>
          </cell>
          <cell r="J27">
            <v>10.99728014505893</v>
          </cell>
          <cell r="K27">
            <v>217</v>
          </cell>
          <cell r="L27">
            <v>0</v>
          </cell>
          <cell r="M27">
            <v>0</v>
          </cell>
          <cell r="N27">
            <v>1127339</v>
          </cell>
          <cell r="O27">
            <v>1.0220661831368993</v>
          </cell>
          <cell r="P27">
            <v>19357</v>
          </cell>
          <cell r="Q27">
            <v>17.5494106980961</v>
          </cell>
        </row>
        <row r="28">
          <cell r="A28">
            <v>9</v>
          </cell>
          <cell r="B28" t="str">
            <v>95-96</v>
          </cell>
          <cell r="C28">
            <v>240</v>
          </cell>
          <cell r="D28">
            <v>1150</v>
          </cell>
          <cell r="E28">
            <v>1114.5</v>
          </cell>
          <cell r="F28">
            <v>96.913043478260875</v>
          </cell>
          <cell r="G28">
            <v>72.2</v>
          </cell>
          <cell r="H28">
            <v>52.866006375227684</v>
          </cell>
          <cell r="I28">
            <v>119.5</v>
          </cell>
          <cell r="J28">
            <v>10.722296994167788</v>
          </cell>
          <cell r="K28">
            <v>214</v>
          </cell>
          <cell r="L28">
            <v>0</v>
          </cell>
          <cell r="M28">
            <v>0</v>
          </cell>
          <cell r="N28">
            <v>1148422</v>
          </cell>
          <cell r="O28">
            <v>1.0304369672498879</v>
          </cell>
          <cell r="P28">
            <v>9390</v>
          </cell>
          <cell r="Q28">
            <v>8.4253028263795429</v>
          </cell>
        </row>
        <row r="29">
          <cell r="A29">
            <v>10</v>
          </cell>
          <cell r="B29" t="str">
            <v>96-97</v>
          </cell>
          <cell r="C29">
            <v>240</v>
          </cell>
          <cell r="D29">
            <v>1200</v>
          </cell>
          <cell r="E29">
            <v>1261.0999999999999</v>
          </cell>
          <cell r="F29">
            <v>105.09166666666665</v>
          </cell>
          <cell r="G29">
            <v>78.599999999999994</v>
          </cell>
          <cell r="H29">
            <v>59.983828006088274</v>
          </cell>
          <cell r="I29">
            <v>130.69999999999999</v>
          </cell>
          <cell r="J29">
            <v>10.363967964475457</v>
          </cell>
          <cell r="K29">
            <v>217</v>
          </cell>
          <cell r="L29">
            <v>0</v>
          </cell>
          <cell r="M29">
            <v>0</v>
          </cell>
          <cell r="N29">
            <v>1215835</v>
          </cell>
          <cell r="O29">
            <v>0.96410673221790499</v>
          </cell>
          <cell r="P29">
            <v>7474</v>
          </cell>
          <cell r="Q29">
            <v>5.9265720402822932</v>
          </cell>
        </row>
        <row r="30">
          <cell r="A30">
            <v>11</v>
          </cell>
          <cell r="B30" t="str">
            <v>97-98</v>
          </cell>
          <cell r="C30">
            <v>240</v>
          </cell>
          <cell r="D30">
            <v>1000</v>
          </cell>
          <cell r="E30">
            <v>1352.17</v>
          </cell>
          <cell r="F30">
            <v>135.21700000000001</v>
          </cell>
          <cell r="G30">
            <v>83.4</v>
          </cell>
          <cell r="H30">
            <v>64.31554414003044</v>
          </cell>
          <cell r="I30">
            <v>139.19800000000001</v>
          </cell>
          <cell r="J30">
            <v>10.294415643003468</v>
          </cell>
          <cell r="K30">
            <v>213</v>
          </cell>
          <cell r="L30">
            <v>0</v>
          </cell>
          <cell r="M30">
            <v>0</v>
          </cell>
          <cell r="N30">
            <v>1152800</v>
          </cell>
          <cell r="O30">
            <v>0.85255552186485428</v>
          </cell>
          <cell r="P30">
            <v>6231</v>
          </cell>
          <cell r="Q30">
            <v>4.6081483837091488</v>
          </cell>
        </row>
        <row r="31">
          <cell r="A31">
            <v>12</v>
          </cell>
          <cell r="B31" t="str">
            <v>98-99</v>
          </cell>
          <cell r="C31">
            <v>240</v>
          </cell>
          <cell r="D31">
            <v>1100</v>
          </cell>
          <cell r="E31">
            <v>969.66</v>
          </cell>
          <cell r="F31">
            <v>88.150909090909096</v>
          </cell>
          <cell r="G31">
            <v>59.9</v>
          </cell>
          <cell r="H31">
            <v>46.121575342465754</v>
          </cell>
          <cell r="I31">
            <v>104.9</v>
          </cell>
          <cell r="J31">
            <v>10.818224944826023</v>
          </cell>
          <cell r="K31">
            <v>205</v>
          </cell>
          <cell r="L31">
            <v>0</v>
          </cell>
          <cell r="M31">
            <v>0</v>
          </cell>
          <cell r="N31">
            <v>842753</v>
          </cell>
          <cell r="O31">
            <v>0.86912216653259911</v>
          </cell>
          <cell r="P31">
            <v>4062</v>
          </cell>
          <cell r="Q31">
            <v>4.1890972093311056</v>
          </cell>
        </row>
        <row r="32">
          <cell r="A32">
            <v>13</v>
          </cell>
          <cell r="B32" t="str">
            <v>99-00</v>
          </cell>
          <cell r="C32">
            <v>240</v>
          </cell>
          <cell r="D32">
            <v>1000</v>
          </cell>
          <cell r="E32">
            <v>1349.3</v>
          </cell>
          <cell r="F32">
            <v>150.1</v>
          </cell>
          <cell r="G32">
            <v>84.2</v>
          </cell>
          <cell r="H32">
            <v>64</v>
          </cell>
          <cell r="I32">
            <v>136.1</v>
          </cell>
          <cell r="J32">
            <v>10.1</v>
          </cell>
          <cell r="K32">
            <v>208</v>
          </cell>
          <cell r="L32">
            <v>0</v>
          </cell>
          <cell r="M32">
            <v>0</v>
          </cell>
          <cell r="N32">
            <v>1212963</v>
          </cell>
          <cell r="O32">
            <v>0.9</v>
          </cell>
          <cell r="P32">
            <v>5019</v>
          </cell>
          <cell r="Q32">
            <v>3.72</v>
          </cell>
        </row>
        <row r="33">
          <cell r="A33">
            <v>14</v>
          </cell>
          <cell r="B33" t="str">
            <v>00-01</v>
          </cell>
          <cell r="C33">
            <v>240</v>
          </cell>
          <cell r="D33">
            <v>1150</v>
          </cell>
          <cell r="E33">
            <v>1293.6300000000001</v>
          </cell>
          <cell r="F33">
            <v>112.48956521739132</v>
          </cell>
          <cell r="G33">
            <v>81.05</v>
          </cell>
          <cell r="H33">
            <v>61.53</v>
          </cell>
          <cell r="I33">
            <v>128.52000000000001</v>
          </cell>
          <cell r="J33">
            <v>9.93</v>
          </cell>
          <cell r="K33">
            <v>206</v>
          </cell>
          <cell r="L33">
            <v>0</v>
          </cell>
          <cell r="M33">
            <v>0</v>
          </cell>
          <cell r="N33">
            <v>1151942</v>
          </cell>
          <cell r="O33">
            <v>0.89</v>
          </cell>
          <cell r="P33">
            <v>5085</v>
          </cell>
          <cell r="Q33">
            <v>3.93</v>
          </cell>
        </row>
        <row r="34">
          <cell r="A34" t="str">
            <v>Average last 5 years</v>
          </cell>
          <cell r="B34" t="str">
            <v>Cost of  Fuels  per  Kwh  Generated</v>
          </cell>
          <cell r="C34" t="str">
            <v>Paise</v>
          </cell>
          <cell r="D34">
            <v>1090</v>
          </cell>
          <cell r="E34">
            <v>1245.172</v>
          </cell>
          <cell r="F34">
            <v>118.20982819499341</v>
          </cell>
          <cell r="G34">
            <v>77.430000000000007</v>
          </cell>
          <cell r="H34">
            <v>59.190189497716894</v>
          </cell>
          <cell r="I34">
            <v>127.8836</v>
          </cell>
          <cell r="J34">
            <v>10.301321710460989</v>
          </cell>
          <cell r="K34">
            <v>209.8</v>
          </cell>
          <cell r="L34">
            <v>0</v>
          </cell>
          <cell r="M34">
            <v>0</v>
          </cell>
          <cell r="N34">
            <v>1115258.6000000001</v>
          </cell>
          <cell r="O34">
            <v>0.89515688412307171</v>
          </cell>
          <cell r="P34">
            <v>5574.2</v>
          </cell>
          <cell r="Q34">
            <v>4.4747635266645087</v>
          </cell>
        </row>
        <row r="35">
          <cell r="A35" t="str">
            <v>KORBA EAST</v>
          </cell>
          <cell r="B35" t="str">
            <v>88-89</v>
          </cell>
          <cell r="C35">
            <v>530</v>
          </cell>
          <cell r="D35">
            <v>2450</v>
          </cell>
          <cell r="E35">
            <v>1935.25</v>
          </cell>
          <cell r="F35">
            <v>78.989795918367349</v>
          </cell>
          <cell r="G35">
            <v>60.835283018867919</v>
          </cell>
          <cell r="H35">
            <v>41.682820711639529</v>
          </cell>
          <cell r="I35">
            <v>0</v>
          </cell>
          <cell r="J35">
            <v>0</v>
          </cell>
          <cell r="K35" t="str">
            <v xml:space="preserve"> </v>
          </cell>
          <cell r="L35" t="str">
            <v xml:space="preserve"> </v>
          </cell>
          <cell r="M35" t="str">
            <v xml:space="preserve"> </v>
          </cell>
          <cell r="N35">
            <v>1845307</v>
          </cell>
          <cell r="O35">
            <v>0.95352383412995734</v>
          </cell>
          <cell r="P35">
            <v>26429</v>
          </cell>
          <cell r="Q35">
            <v>13.656633509882445</v>
          </cell>
        </row>
        <row r="36">
          <cell r="A36">
            <v>17</v>
          </cell>
          <cell r="B36" t="str">
            <v>89-90</v>
          </cell>
          <cell r="C36">
            <v>530</v>
          </cell>
          <cell r="D36">
            <v>2325</v>
          </cell>
          <cell r="E36">
            <v>2290.6799999999998</v>
          </cell>
          <cell r="F36">
            <v>98.523870967741928</v>
          </cell>
          <cell r="G36">
            <v>70.599811320754725</v>
          </cell>
          <cell r="H36">
            <v>49.338330317911598</v>
          </cell>
          <cell r="I36">
            <v>233</v>
          </cell>
          <cell r="J36">
            <v>10.171652085843506</v>
          </cell>
          <cell r="K36" t="str">
            <v xml:space="preserve"> </v>
          </cell>
          <cell r="L36">
            <v>126109</v>
          </cell>
          <cell r="M36">
            <v>2052076</v>
          </cell>
          <cell r="N36">
            <v>2149604</v>
          </cell>
          <cell r="O36">
            <v>0.93841304765397171</v>
          </cell>
          <cell r="P36">
            <v>22882</v>
          </cell>
          <cell r="Q36">
            <v>9.9891735205266574</v>
          </cell>
        </row>
        <row r="37">
          <cell r="A37">
            <v>18</v>
          </cell>
          <cell r="B37" t="str">
            <v>90-91</v>
          </cell>
          <cell r="C37">
            <v>400</v>
          </cell>
          <cell r="D37">
            <v>2300</v>
          </cell>
          <cell r="E37">
            <v>2156.79</v>
          </cell>
          <cell r="F37">
            <v>93.773478260869567</v>
          </cell>
          <cell r="G37">
            <v>74.846000000000004</v>
          </cell>
          <cell r="H37">
            <v>61.552226027397261</v>
          </cell>
          <cell r="I37">
            <v>239</v>
          </cell>
          <cell r="J37">
            <v>11.081282832357346</v>
          </cell>
          <cell r="K37" t="str">
            <v xml:space="preserve"> </v>
          </cell>
          <cell r="L37">
            <v>140564</v>
          </cell>
          <cell r="M37">
            <v>1960713</v>
          </cell>
          <cell r="N37">
            <v>2050937</v>
          </cell>
          <cell r="O37">
            <v>0.9509210447006895</v>
          </cell>
          <cell r="P37">
            <v>19666</v>
          </cell>
          <cell r="Q37">
            <v>9.1181802586250864</v>
          </cell>
        </row>
        <row r="38">
          <cell r="A38" t="str">
            <v>Note :-</v>
          </cell>
          <cell r="B38" t="str">
            <v>91-92</v>
          </cell>
          <cell r="C38">
            <v>400</v>
          </cell>
          <cell r="D38">
            <v>2040</v>
          </cell>
          <cell r="E38">
            <v>1473.96</v>
          </cell>
          <cell r="F38">
            <v>72.252941176470586</v>
          </cell>
          <cell r="G38">
            <v>58.622000000000007</v>
          </cell>
          <cell r="H38">
            <v>41.950136612021858</v>
          </cell>
          <cell r="I38">
            <v>185.32999999999998</v>
          </cell>
          <cell r="J38">
            <v>12.573611224185187</v>
          </cell>
          <cell r="K38" t="str">
            <v xml:space="preserve"> </v>
          </cell>
          <cell r="L38">
            <v>106295</v>
          </cell>
          <cell r="M38">
            <v>1485028</v>
          </cell>
          <cell r="N38">
            <v>1448019</v>
          </cell>
          <cell r="O38">
            <v>0.98240047219734594</v>
          </cell>
          <cell r="P38">
            <v>20237</v>
          </cell>
          <cell r="Q38">
            <v>13.729680588347037</v>
          </cell>
        </row>
        <row r="39">
          <cell r="A39">
            <v>1</v>
          </cell>
          <cell r="B39" t="str">
            <v>92-93</v>
          </cell>
          <cell r="C39">
            <v>400</v>
          </cell>
          <cell r="D39">
            <v>1940</v>
          </cell>
          <cell r="E39">
            <v>1592.21</v>
          </cell>
          <cell r="F39">
            <v>82.072680412371128</v>
          </cell>
          <cell r="G39">
            <v>60.6</v>
          </cell>
          <cell r="H39">
            <v>45.439783105022833</v>
          </cell>
          <cell r="I39">
            <v>198.07</v>
          </cell>
          <cell r="J39">
            <v>12.439941967454041</v>
          </cell>
          <cell r="K39" t="str">
            <v xml:space="preserve"> </v>
          </cell>
          <cell r="L39">
            <v>138478</v>
          </cell>
          <cell r="M39">
            <v>1460489</v>
          </cell>
          <cell r="N39">
            <v>1582526</v>
          </cell>
          <cell r="O39">
            <v>0.99391788771581635</v>
          </cell>
          <cell r="P39">
            <v>21352</v>
          </cell>
          <cell r="Q39">
            <v>13.410291356039718</v>
          </cell>
        </row>
        <row r="40">
          <cell r="A40">
            <v>2</v>
          </cell>
          <cell r="B40" t="str">
            <v>93-94</v>
          </cell>
          <cell r="C40">
            <v>400</v>
          </cell>
          <cell r="D40">
            <v>2050</v>
          </cell>
          <cell r="E40">
            <v>1735.9369999999999</v>
          </cell>
          <cell r="F40">
            <v>84.679853658536572</v>
          </cell>
          <cell r="G40">
            <v>64.925298630136979</v>
          </cell>
          <cell r="H40">
            <v>49.541581050228309</v>
          </cell>
          <cell r="I40">
            <v>209.68964199999999</v>
          </cell>
          <cell r="J40">
            <v>12.079334791527572</v>
          </cell>
          <cell r="K40" t="str">
            <v xml:space="preserve"> </v>
          </cell>
          <cell r="L40">
            <v>55118</v>
          </cell>
          <cell r="M40">
            <v>1778517</v>
          </cell>
          <cell r="N40">
            <v>1780809</v>
          </cell>
          <cell r="O40">
            <v>1.0258488643309061</v>
          </cell>
          <cell r="P40">
            <v>16460.55</v>
          </cell>
          <cell r="Q40">
            <v>9.482227753656959</v>
          </cell>
        </row>
        <row r="41">
          <cell r="A41">
            <v>3</v>
          </cell>
          <cell r="B41" t="str">
            <v>94-95</v>
          </cell>
          <cell r="C41">
            <v>400</v>
          </cell>
          <cell r="D41">
            <v>2000</v>
          </cell>
          <cell r="E41">
            <v>1900.1</v>
          </cell>
          <cell r="F41">
            <v>95.004999999999995</v>
          </cell>
          <cell r="G41">
            <v>72.78</v>
          </cell>
          <cell r="H41">
            <v>54.226598173515981</v>
          </cell>
          <cell r="I41">
            <v>232.39999999999998</v>
          </cell>
          <cell r="J41">
            <v>12.230935213936107</v>
          </cell>
          <cell r="K41">
            <v>390</v>
          </cell>
          <cell r="L41">
            <v>55519</v>
          </cell>
          <cell r="M41">
            <v>1906808</v>
          </cell>
          <cell r="N41">
            <v>1957923</v>
          </cell>
          <cell r="O41">
            <v>1.0304315562338824</v>
          </cell>
          <cell r="P41">
            <v>29594</v>
          </cell>
          <cell r="Q41">
            <v>15.57496973843482</v>
          </cell>
        </row>
        <row r="42">
          <cell r="A42">
            <v>4</v>
          </cell>
          <cell r="B42" t="str">
            <v>95-96</v>
          </cell>
          <cell r="C42">
            <v>400</v>
          </cell>
          <cell r="D42">
            <v>2050</v>
          </cell>
          <cell r="E42">
            <v>2132.1</v>
          </cell>
          <cell r="F42">
            <v>104.00487804878048</v>
          </cell>
          <cell r="G42">
            <v>74</v>
          </cell>
          <cell r="H42">
            <v>60.681352459016395</v>
          </cell>
          <cell r="I42">
            <v>246.5</v>
          </cell>
          <cell r="J42">
            <v>11.561371417850946</v>
          </cell>
          <cell r="K42">
            <v>393</v>
          </cell>
          <cell r="L42">
            <v>66859</v>
          </cell>
          <cell r="M42">
            <v>1965681</v>
          </cell>
          <cell r="N42">
            <v>2204319</v>
          </cell>
          <cell r="O42">
            <v>1.0338722386379626</v>
          </cell>
          <cell r="P42">
            <v>16164</v>
          </cell>
          <cell r="Q42">
            <v>7.581257914731955</v>
          </cell>
        </row>
        <row r="43">
          <cell r="A43">
            <v>5</v>
          </cell>
          <cell r="B43" t="str">
            <v>96-97</v>
          </cell>
          <cell r="C43">
            <v>400</v>
          </cell>
          <cell r="D43">
            <v>2100</v>
          </cell>
          <cell r="E43">
            <v>2372.1999999999998</v>
          </cell>
          <cell r="F43">
            <v>112.96190476190475</v>
          </cell>
          <cell r="G43">
            <v>79.72</v>
          </cell>
          <cell r="H43">
            <v>67.699771689497709</v>
          </cell>
          <cell r="I43">
            <v>259.5</v>
          </cell>
          <cell r="J43">
            <v>10.939212545316584</v>
          </cell>
          <cell r="K43">
            <v>426</v>
          </cell>
          <cell r="L43">
            <v>76639</v>
          </cell>
          <cell r="M43">
            <v>2274395</v>
          </cell>
          <cell r="N43">
            <v>2313991</v>
          </cell>
          <cell r="O43">
            <v>0.97546201837956326</v>
          </cell>
          <cell r="P43">
            <v>13861</v>
          </cell>
          <cell r="Q43">
            <v>5.8430992327796982</v>
          </cell>
        </row>
        <row r="44">
          <cell r="B44" t="str">
            <v>97-98</v>
          </cell>
          <cell r="C44">
            <v>400</v>
          </cell>
          <cell r="D44">
            <v>2050</v>
          </cell>
          <cell r="E44">
            <v>2476.12</v>
          </cell>
          <cell r="F44">
            <v>120.78634146341463</v>
          </cell>
          <cell r="G44">
            <v>83.44</v>
          </cell>
          <cell r="H44">
            <v>70.665525114155244</v>
          </cell>
          <cell r="I44">
            <v>271.86099999999999</v>
          </cell>
          <cell r="J44">
            <v>10.97931441125632</v>
          </cell>
          <cell r="K44">
            <v>395</v>
          </cell>
          <cell r="L44">
            <v>22006</v>
          </cell>
          <cell r="M44">
            <v>2264444</v>
          </cell>
          <cell r="N44">
            <v>2202073</v>
          </cell>
          <cell r="O44">
            <v>0.8893240230683489</v>
          </cell>
          <cell r="P44">
            <v>12105</v>
          </cell>
          <cell r="Q44">
            <v>4.8886968321406075</v>
          </cell>
        </row>
        <row r="45">
          <cell r="A45" t="str">
            <v>EXECUTIVE SUMMARY</v>
          </cell>
          <cell r="B45" t="str">
            <v>98-99</v>
          </cell>
          <cell r="C45">
            <v>400</v>
          </cell>
          <cell r="D45">
            <v>2100</v>
          </cell>
          <cell r="E45">
            <v>1797.15</v>
          </cell>
          <cell r="F45">
            <v>85.578571428571422</v>
          </cell>
          <cell r="G45">
            <v>59.9</v>
          </cell>
          <cell r="H45">
            <v>51.288527397260275</v>
          </cell>
          <cell r="I45">
            <v>203.60000000000002</v>
          </cell>
          <cell r="J45">
            <v>11.329048771666251</v>
          </cell>
          <cell r="K45">
            <v>392</v>
          </cell>
          <cell r="L45">
            <v>82281</v>
          </cell>
          <cell r="M45">
            <v>1607171</v>
          </cell>
          <cell r="N45">
            <v>1612964</v>
          </cell>
          <cell r="O45">
            <v>0.89751217205019063</v>
          </cell>
          <cell r="P45">
            <v>7656</v>
          </cell>
          <cell r="Q45">
            <v>4.2600784575577997</v>
          </cell>
        </row>
        <row r="46">
          <cell r="A46" t="str">
            <v>96-97 to 00-01</v>
          </cell>
          <cell r="B46" t="str">
            <v>99-00</v>
          </cell>
          <cell r="C46">
            <v>400</v>
          </cell>
          <cell r="D46">
            <v>1900</v>
          </cell>
          <cell r="E46">
            <v>2340.6999999999998</v>
          </cell>
          <cell r="F46">
            <v>123.19473684210524</v>
          </cell>
          <cell r="G46">
            <v>81.099999999999994</v>
          </cell>
          <cell r="H46">
            <v>66.599999999999994</v>
          </cell>
          <cell r="I46">
            <v>260</v>
          </cell>
          <cell r="J46">
            <v>11.107788268466699</v>
          </cell>
          <cell r="K46">
            <v>395</v>
          </cell>
          <cell r="L46">
            <v>69143</v>
          </cell>
          <cell r="M46">
            <v>2183603</v>
          </cell>
          <cell r="N46">
            <v>2158056</v>
          </cell>
          <cell r="O46">
            <v>0.92</v>
          </cell>
          <cell r="P46">
            <v>9893</v>
          </cell>
          <cell r="Q46">
            <v>4.2300000000000004</v>
          </cell>
        </row>
        <row r="47">
          <cell r="A47" t="str">
            <v>THERMAL GENETRATION</v>
          </cell>
          <cell r="B47" t="str">
            <v>00-01</v>
          </cell>
          <cell r="C47">
            <v>400</v>
          </cell>
          <cell r="D47">
            <v>2000</v>
          </cell>
          <cell r="E47">
            <v>2182.83</v>
          </cell>
          <cell r="F47">
            <v>109.14149999999999</v>
          </cell>
          <cell r="G47">
            <v>74.38</v>
          </cell>
          <cell r="H47">
            <v>62.3</v>
          </cell>
          <cell r="I47">
            <v>236.25</v>
          </cell>
          <cell r="J47">
            <v>10.82</v>
          </cell>
          <cell r="K47">
            <v>379</v>
          </cell>
          <cell r="L47">
            <v>90525</v>
          </cell>
          <cell r="M47">
            <v>1943564</v>
          </cell>
          <cell r="N47">
            <v>2004726</v>
          </cell>
          <cell r="O47">
            <v>0.91800000000000004</v>
          </cell>
          <cell r="P47">
            <v>8579</v>
          </cell>
          <cell r="Q47">
            <v>3.93</v>
          </cell>
        </row>
        <row r="48">
          <cell r="A48" t="str">
            <v>Average last 5 years</v>
          </cell>
          <cell r="B48" t="str">
            <v>P A R T I C U L A R S</v>
          </cell>
          <cell r="C48">
            <v>0</v>
          </cell>
          <cell r="D48">
            <v>2030</v>
          </cell>
          <cell r="E48">
            <v>2233.7999999999997</v>
          </cell>
          <cell r="F48">
            <v>110.3326108991992</v>
          </cell>
          <cell r="G48">
            <v>75.707999999999998</v>
          </cell>
          <cell r="H48">
            <v>63.710764840182641</v>
          </cell>
          <cell r="I48">
            <v>246.2422</v>
          </cell>
          <cell r="J48">
            <v>11.035072799341171</v>
          </cell>
          <cell r="K48">
            <v>397.4</v>
          </cell>
          <cell r="L48">
            <v>68118.8</v>
          </cell>
          <cell r="M48">
            <v>2054635.4</v>
          </cell>
          <cell r="N48">
            <v>2058362</v>
          </cell>
          <cell r="O48">
            <v>0.92005964269962059</v>
          </cell>
          <cell r="P48">
            <v>10418.799999999999</v>
          </cell>
          <cell r="Q48">
            <v>4.6303749044956213</v>
          </cell>
        </row>
        <row r="49">
          <cell r="A49" t="str">
            <v>STATE  LOAD  DESPATCH  CENTRE  M.P.E.B.  JABALPUR</v>
          </cell>
          <cell r="B49" t="str">
            <v>Thermal  Generation (Including 100 % Satpura )</v>
          </cell>
          <cell r="C49" t="str">
            <v>MU</v>
          </cell>
          <cell r="D49">
            <v>16866.97</v>
          </cell>
          <cell r="E49">
            <v>17966.7</v>
          </cell>
          <cell r="F49">
            <v>18471.39</v>
          </cell>
          <cell r="G49">
            <v>20146.419999999998</v>
          </cell>
          <cell r="H49">
            <v>20415.89</v>
          </cell>
        </row>
        <row r="50">
          <cell r="A50" t="str">
            <v>KORBA WEST</v>
          </cell>
          <cell r="B50" t="str">
            <v xml:space="preserve">Plan Target    </v>
          </cell>
          <cell r="C50" t="str">
            <v>MU</v>
          </cell>
          <cell r="D50">
            <v>16950</v>
          </cell>
          <cell r="E50">
            <v>17200</v>
          </cell>
          <cell r="F50">
            <v>17500</v>
          </cell>
          <cell r="G50">
            <v>19010</v>
          </cell>
          <cell r="H50">
            <v>21860</v>
          </cell>
        </row>
        <row r="51">
          <cell r="A51" t="str">
            <v>STATION NAME</v>
          </cell>
          <cell r="B51" t="str">
            <v>YEAR</v>
          </cell>
          <cell r="C51" t="str">
            <v>CAPACITY</v>
          </cell>
          <cell r="D51" t="str">
            <v>TARGET</v>
          </cell>
          <cell r="E51" t="str">
            <v>ACTUAL GENE.</v>
          </cell>
          <cell r="F51" t="str">
            <v>ACHIEVE-MENT</v>
          </cell>
          <cell r="G51" t="str">
            <v>AVAIL-ABILITY</v>
          </cell>
          <cell r="H51" t="str">
            <v>P.L.F.</v>
          </cell>
          <cell r="I51" t="str">
            <v>AUXILIARY CONSUMPTION</v>
          </cell>
          <cell r="J51">
            <v>0</v>
          </cell>
          <cell r="K51" t="str">
            <v>MAXIMUM DEMAND</v>
          </cell>
          <cell r="L51" t="str">
            <v>COAL IN MT</v>
          </cell>
          <cell r="M51">
            <v>0</v>
          </cell>
          <cell r="N51" t="str">
            <v>COAL CONSUMED</v>
          </cell>
          <cell r="O51">
            <v>0</v>
          </cell>
          <cell r="P51" t="str">
            <v>FUEL OIL CONSUMPTION</v>
          </cell>
        </row>
        <row r="52">
          <cell r="A52">
            <v>4</v>
          </cell>
          <cell r="B52" t="str">
            <v>Plant    Utilisation    Factor            **</v>
          </cell>
          <cell r="C52" t="str">
            <v>MW</v>
          </cell>
          <cell r="D52" t="str">
            <v>MKwh</v>
          </cell>
          <cell r="E52" t="str">
            <v>MKwh</v>
          </cell>
          <cell r="F52" t="str">
            <v>%</v>
          </cell>
          <cell r="G52" t="str">
            <v>%</v>
          </cell>
          <cell r="H52" t="str">
            <v>%</v>
          </cell>
          <cell r="I52" t="str">
            <v>MKwh</v>
          </cell>
          <cell r="J52" t="str">
            <v>%</v>
          </cell>
          <cell r="K52" t="str">
            <v>MW</v>
          </cell>
          <cell r="L52" t="str">
            <v>OP.STOCK</v>
          </cell>
          <cell r="M52" t="str">
            <v>RECIEPT</v>
          </cell>
          <cell r="N52" t="str">
            <v>MT</v>
          </cell>
          <cell r="O52" t="str">
            <v>Kg/kWH</v>
          </cell>
          <cell r="P52" t="str">
            <v>KL</v>
          </cell>
          <cell r="Q52" t="str">
            <v>ml/KWH</v>
          </cell>
        </row>
        <row r="53">
          <cell r="A53" t="str">
            <v>KORBA WEST I</v>
          </cell>
          <cell r="B53" t="str">
            <v>88-89</v>
          </cell>
          <cell r="C53">
            <v>420</v>
          </cell>
          <cell r="D53">
            <v>2000</v>
          </cell>
          <cell r="E53">
            <v>2064.27</v>
          </cell>
          <cell r="F53">
            <v>103.2135</v>
          </cell>
          <cell r="G53">
            <v>68.7</v>
          </cell>
          <cell r="H53">
            <v>56.106490541422048</v>
          </cell>
          <cell r="I53" t="str">
            <v xml:space="preserve"> </v>
          </cell>
          <cell r="J53">
            <v>0</v>
          </cell>
          <cell r="K53">
            <v>420</v>
          </cell>
          <cell r="L53">
            <v>0</v>
          </cell>
          <cell r="M53">
            <v>0</v>
          </cell>
          <cell r="N53">
            <v>1641352</v>
          </cell>
          <cell r="O53">
            <v>0.79512466876910481</v>
          </cell>
          <cell r="P53">
            <v>8572</v>
          </cell>
          <cell r="Q53">
            <v>4.1525575627219311</v>
          </cell>
        </row>
        <row r="54">
          <cell r="A54">
            <v>6</v>
          </cell>
          <cell r="B54" t="str">
            <v>89-90</v>
          </cell>
          <cell r="C54">
            <v>420</v>
          </cell>
          <cell r="D54">
            <v>2000</v>
          </cell>
          <cell r="E54">
            <v>2369.84</v>
          </cell>
          <cell r="F54">
            <v>118.492</v>
          </cell>
          <cell r="G54">
            <v>73.63</v>
          </cell>
          <cell r="H54">
            <v>64.411828658404005</v>
          </cell>
          <cell r="I54">
            <v>205</v>
          </cell>
          <cell r="J54">
            <v>8.6503730209634409</v>
          </cell>
          <cell r="K54">
            <v>430</v>
          </cell>
          <cell r="L54">
            <v>0</v>
          </cell>
          <cell r="M54">
            <v>0</v>
          </cell>
          <cell r="N54">
            <v>1805424</v>
          </cell>
          <cell r="O54">
            <v>0.76183371029267799</v>
          </cell>
          <cell r="P54">
            <v>10037</v>
          </cell>
          <cell r="Q54">
            <v>4.2353070249468319</v>
          </cell>
        </row>
        <row r="55">
          <cell r="A55" t="str">
            <v>a</v>
          </cell>
          <cell r="B55" t="str">
            <v>90-91</v>
          </cell>
          <cell r="C55">
            <v>420</v>
          </cell>
          <cell r="D55">
            <v>2200</v>
          </cell>
          <cell r="E55">
            <v>2292.38</v>
          </cell>
          <cell r="F55">
            <v>104.19909090909091</v>
          </cell>
          <cell r="G55">
            <v>73.5</v>
          </cell>
          <cell r="H55">
            <v>62.30647966949337</v>
          </cell>
          <cell r="I55">
            <v>212.26</v>
          </cell>
          <cell r="J55">
            <v>9.2593723553686562</v>
          </cell>
          <cell r="K55">
            <v>435</v>
          </cell>
          <cell r="L55">
            <v>0</v>
          </cell>
          <cell r="M55">
            <v>0</v>
          </cell>
          <cell r="N55">
            <v>1619831</v>
          </cell>
          <cell r="O55">
            <v>0.70661539535330098</v>
          </cell>
          <cell r="P55">
            <v>11371</v>
          </cell>
          <cell r="Q55">
            <v>4.9603468883867423</v>
          </cell>
        </row>
        <row r="56">
          <cell r="A56" t="str">
            <v>b</v>
          </cell>
          <cell r="B56" t="str">
            <v>91-92</v>
          </cell>
          <cell r="C56">
            <v>420</v>
          </cell>
          <cell r="D56">
            <v>2200</v>
          </cell>
          <cell r="E56">
            <v>2607.5700000000002</v>
          </cell>
          <cell r="F56">
            <v>118.52590909090911</v>
          </cell>
          <cell r="G56">
            <v>87.35</v>
          </cell>
          <cell r="H56">
            <v>70.873287671232887</v>
          </cell>
          <cell r="I56">
            <v>255</v>
          </cell>
          <cell r="J56">
            <v>9.7792197333149247</v>
          </cell>
          <cell r="K56">
            <v>415</v>
          </cell>
          <cell r="L56">
            <v>0</v>
          </cell>
          <cell r="M56">
            <v>0</v>
          </cell>
          <cell r="N56">
            <v>1954298</v>
          </cell>
          <cell r="O56">
            <v>0.74947096338736829</v>
          </cell>
          <cell r="P56">
            <v>14148</v>
          </cell>
          <cell r="Q56">
            <v>5.4257412073309625</v>
          </cell>
        </row>
        <row r="57">
          <cell r="A57" t="str">
            <v>c</v>
          </cell>
          <cell r="B57" t="str">
            <v>92-93</v>
          </cell>
          <cell r="C57">
            <v>420</v>
          </cell>
          <cell r="D57">
            <v>2400</v>
          </cell>
          <cell r="E57">
            <v>2406.0700000000002</v>
          </cell>
          <cell r="F57">
            <v>100.25291666666668</v>
          </cell>
          <cell r="G57">
            <v>78.28</v>
          </cell>
          <cell r="H57">
            <v>65.396553598608406</v>
          </cell>
          <cell r="I57">
            <v>224.43</v>
          </cell>
          <cell r="J57">
            <v>9.3276587962943722</v>
          </cell>
          <cell r="K57">
            <v>425</v>
          </cell>
          <cell r="L57">
            <v>0</v>
          </cell>
          <cell r="M57">
            <v>0</v>
          </cell>
          <cell r="N57">
            <v>1700511</v>
          </cell>
          <cell r="O57">
            <v>0.70675873935504785</v>
          </cell>
          <cell r="P57">
            <v>12383</v>
          </cell>
          <cell r="Q57">
            <v>5.1465668081144766</v>
          </cell>
        </row>
        <row r="58">
          <cell r="A58" t="str">
            <v>d</v>
          </cell>
          <cell r="B58" t="str">
            <v>93-94</v>
          </cell>
          <cell r="C58">
            <v>420</v>
          </cell>
          <cell r="D58">
            <v>2534</v>
          </cell>
          <cell r="E58">
            <v>2504.9</v>
          </cell>
          <cell r="F58">
            <v>98.851617995264405</v>
          </cell>
          <cell r="G58">
            <v>79.501534246575346</v>
          </cell>
          <cell r="H58">
            <v>68.082735377255929</v>
          </cell>
          <cell r="I58">
            <v>254.25299999999999</v>
          </cell>
          <cell r="J58">
            <v>10.150225557906502</v>
          </cell>
          <cell r="K58">
            <v>440</v>
          </cell>
          <cell r="L58">
            <v>0</v>
          </cell>
          <cell r="M58">
            <v>0</v>
          </cell>
          <cell r="N58">
            <v>1734277</v>
          </cell>
          <cell r="O58">
            <v>0.69235378657830648</v>
          </cell>
          <cell r="P58">
            <v>10457.49</v>
          </cell>
          <cell r="Q58">
            <v>4.1748133658030255</v>
          </cell>
        </row>
        <row r="59">
          <cell r="A59" t="str">
            <v>e</v>
          </cell>
          <cell r="B59" t="str">
            <v>94-95</v>
          </cell>
          <cell r="C59">
            <v>420</v>
          </cell>
          <cell r="D59">
            <v>2480</v>
          </cell>
          <cell r="E59">
            <v>2383</v>
          </cell>
          <cell r="F59">
            <v>96.088709677419359</v>
          </cell>
          <cell r="G59">
            <v>77</v>
          </cell>
          <cell r="H59">
            <v>64.769515111980866</v>
          </cell>
          <cell r="I59">
            <v>253</v>
          </cell>
          <cell r="J59">
            <v>10.616869492236676</v>
          </cell>
          <cell r="K59">
            <v>420</v>
          </cell>
          <cell r="L59">
            <v>0</v>
          </cell>
          <cell r="M59">
            <v>0</v>
          </cell>
          <cell r="N59">
            <v>1601918</v>
          </cell>
          <cell r="O59">
            <v>0.6722274443978179</v>
          </cell>
          <cell r="P59">
            <v>12273</v>
          </cell>
          <cell r="Q59">
            <v>5.150230801510701</v>
          </cell>
        </row>
        <row r="60">
          <cell r="A60" t="str">
            <v>f</v>
          </cell>
          <cell r="B60" t="str">
            <v>95-96</v>
          </cell>
          <cell r="C60">
            <v>420</v>
          </cell>
          <cell r="D60">
            <v>2500</v>
          </cell>
          <cell r="E60">
            <v>2636</v>
          </cell>
          <cell r="F60">
            <v>105.44</v>
          </cell>
          <cell r="G60">
            <v>81</v>
          </cell>
          <cell r="H60">
            <v>71.450255876485386</v>
          </cell>
          <cell r="I60">
            <v>267.8</v>
          </cell>
          <cell r="J60">
            <v>10.159332321699544</v>
          </cell>
          <cell r="K60">
            <v>420</v>
          </cell>
          <cell r="L60">
            <v>0</v>
          </cell>
          <cell r="M60">
            <v>0</v>
          </cell>
          <cell r="N60">
            <v>1807464</v>
          </cell>
          <cell r="O60">
            <v>0.68568437025796658</v>
          </cell>
          <cell r="P60">
            <v>8827</v>
          </cell>
          <cell r="Q60">
            <v>3.3486342943854326</v>
          </cell>
        </row>
        <row r="61">
          <cell r="A61" t="str">
            <v>g</v>
          </cell>
          <cell r="B61" t="str">
            <v>96-97</v>
          </cell>
          <cell r="C61">
            <v>420</v>
          </cell>
          <cell r="D61">
            <v>2550</v>
          </cell>
          <cell r="E61">
            <v>2712.5</v>
          </cell>
          <cell r="F61">
            <v>106.37254901960785</v>
          </cell>
          <cell r="G61">
            <v>79.599999999999994</v>
          </cell>
          <cell r="H61">
            <v>73.725266362252668</v>
          </cell>
          <cell r="I61">
            <v>250.7</v>
          </cell>
          <cell r="J61">
            <v>9.2423963133640559</v>
          </cell>
          <cell r="K61">
            <v>440</v>
          </cell>
          <cell r="L61">
            <v>0</v>
          </cell>
          <cell r="M61">
            <v>0</v>
          </cell>
          <cell r="N61">
            <v>1843079</v>
          </cell>
          <cell r="O61">
            <v>0.67947612903225807</v>
          </cell>
          <cell r="P61">
            <v>9072</v>
          </cell>
          <cell r="Q61">
            <v>3.3445161290322583</v>
          </cell>
        </row>
        <row r="62">
          <cell r="A62" t="str">
            <v>h</v>
          </cell>
          <cell r="B62" t="str">
            <v>97-98</v>
          </cell>
          <cell r="C62">
            <v>420</v>
          </cell>
          <cell r="D62">
            <v>2550</v>
          </cell>
          <cell r="E62">
            <v>2757.26</v>
          </cell>
          <cell r="F62">
            <v>108.1278431372549</v>
          </cell>
          <cell r="G62">
            <v>81.400000000000006</v>
          </cell>
          <cell r="H62">
            <v>74.941835181561203</v>
          </cell>
          <cell r="I62">
            <v>268.755</v>
          </cell>
          <cell r="J62">
            <v>9.7471765448307366</v>
          </cell>
          <cell r="K62">
            <v>435</v>
          </cell>
          <cell r="L62">
            <v>0</v>
          </cell>
          <cell r="M62">
            <v>0</v>
          </cell>
          <cell r="N62">
            <v>1910941</v>
          </cell>
          <cell r="O62">
            <v>0.69305796334041769</v>
          </cell>
          <cell r="P62">
            <v>6239</v>
          </cell>
          <cell r="Q62">
            <v>2.2627536032147857</v>
          </cell>
        </row>
        <row r="63">
          <cell r="A63">
            <v>7</v>
          </cell>
          <cell r="B63" t="str">
            <v>98-99</v>
          </cell>
          <cell r="C63">
            <v>420</v>
          </cell>
          <cell r="D63">
            <v>2600</v>
          </cell>
          <cell r="E63">
            <v>2723.45</v>
          </cell>
          <cell r="F63">
            <v>104.74807692307692</v>
          </cell>
          <cell r="G63">
            <v>80.400000000000006</v>
          </cell>
          <cell r="H63">
            <v>74.022885409871705</v>
          </cell>
          <cell r="I63">
            <v>266.60000000000002</v>
          </cell>
          <cell r="J63">
            <v>9.7890543244781458</v>
          </cell>
          <cell r="K63">
            <v>430</v>
          </cell>
          <cell r="L63">
            <v>0</v>
          </cell>
          <cell r="M63">
            <v>0</v>
          </cell>
          <cell r="N63">
            <v>2064016</v>
          </cell>
          <cell r="O63">
            <v>0.75786814518349888</v>
          </cell>
          <cell r="P63">
            <v>5152</v>
          </cell>
          <cell r="Q63">
            <v>1.8917182250454387</v>
          </cell>
        </row>
        <row r="64">
          <cell r="A64" t="str">
            <v>a</v>
          </cell>
          <cell r="B64" t="str">
            <v>99-00</v>
          </cell>
          <cell r="C64">
            <v>420</v>
          </cell>
          <cell r="D64">
            <v>2700</v>
          </cell>
          <cell r="E64">
            <v>2614.8000000000002</v>
          </cell>
          <cell r="F64">
            <v>96.844444444444449</v>
          </cell>
          <cell r="G64">
            <v>81.3</v>
          </cell>
          <cell r="H64">
            <v>70.900000000000006</v>
          </cell>
          <cell r="I64">
            <v>260.7</v>
          </cell>
          <cell r="J64">
            <v>10</v>
          </cell>
          <cell r="K64">
            <v>420</v>
          </cell>
          <cell r="L64">
            <v>0</v>
          </cell>
          <cell r="M64">
            <v>0</v>
          </cell>
          <cell r="N64">
            <v>2054539</v>
          </cell>
          <cell r="O64">
            <v>0.79</v>
          </cell>
          <cell r="P64">
            <v>3915</v>
          </cell>
          <cell r="Q64">
            <v>1.5</v>
          </cell>
        </row>
        <row r="65">
          <cell r="A65" t="str">
            <v>b</v>
          </cell>
          <cell r="B65" t="str">
            <v>00-01</v>
          </cell>
          <cell r="C65">
            <v>420</v>
          </cell>
          <cell r="D65">
            <v>2800</v>
          </cell>
          <cell r="E65">
            <v>2792.13</v>
          </cell>
          <cell r="F65">
            <v>99.718928571428577</v>
          </cell>
          <cell r="G65">
            <v>87.16</v>
          </cell>
          <cell r="H65">
            <v>75.89</v>
          </cell>
          <cell r="I65">
            <v>267.75</v>
          </cell>
          <cell r="J65">
            <v>9.59</v>
          </cell>
          <cell r="K65">
            <v>420</v>
          </cell>
          <cell r="L65">
            <v>0</v>
          </cell>
          <cell r="M65">
            <v>0</v>
          </cell>
          <cell r="N65">
            <v>2056216</v>
          </cell>
          <cell r="O65">
            <v>0.73599999999999999</v>
          </cell>
          <cell r="P65">
            <v>3523</v>
          </cell>
          <cell r="Q65">
            <v>1.26</v>
          </cell>
        </row>
        <row r="66">
          <cell r="A66" t="str">
            <v>Average last 5 years</v>
          </cell>
          <cell r="B66" t="str">
            <v xml:space="preserve">Forced   Outage   </v>
          </cell>
          <cell r="C66" t="str">
            <v>MU</v>
          </cell>
          <cell r="D66">
            <v>2640</v>
          </cell>
          <cell r="E66">
            <v>2720.0279999999998</v>
          </cell>
          <cell r="F66">
            <v>103.16236841916255</v>
          </cell>
          <cell r="G66">
            <v>81.972000000000008</v>
          </cell>
          <cell r="H66">
            <v>73.895997390737122</v>
          </cell>
          <cell r="I66">
            <v>262.90099999999995</v>
          </cell>
          <cell r="J66">
            <v>9.6737254365345873</v>
          </cell>
          <cell r="K66">
            <v>429</v>
          </cell>
          <cell r="L66">
            <v>0</v>
          </cell>
          <cell r="M66">
            <v>0</v>
          </cell>
          <cell r="N66">
            <v>1985758.2</v>
          </cell>
          <cell r="O66">
            <v>0.73128044751123489</v>
          </cell>
          <cell r="P66">
            <v>5580.2</v>
          </cell>
          <cell r="Q66">
            <v>2.0517975914584965</v>
          </cell>
        </row>
        <row r="67">
          <cell r="A67" t="str">
            <v>KORBA WEST II</v>
          </cell>
          <cell r="B67" t="str">
            <v>88-89</v>
          </cell>
          <cell r="C67">
            <v>420</v>
          </cell>
          <cell r="D67">
            <v>1500</v>
          </cell>
          <cell r="E67">
            <v>1556.53</v>
          </cell>
          <cell r="F67">
            <v>103.76866666666666</v>
          </cell>
          <cell r="G67">
            <v>60.17</v>
          </cell>
          <cell r="H67">
            <v>42.306207871276364</v>
          </cell>
          <cell r="I67" t="str">
            <v xml:space="preserve">  </v>
          </cell>
          <cell r="J67">
            <v>0</v>
          </cell>
          <cell r="K67">
            <v>405</v>
          </cell>
          <cell r="L67">
            <v>0</v>
          </cell>
          <cell r="M67">
            <v>0</v>
          </cell>
          <cell r="N67">
            <v>1243803</v>
          </cell>
          <cell r="O67">
            <v>0.79908707188425532</v>
          </cell>
          <cell r="P67">
            <v>10940</v>
          </cell>
          <cell r="Q67">
            <v>7.0284543182592047</v>
          </cell>
        </row>
        <row r="68">
          <cell r="A68" t="str">
            <v>b</v>
          </cell>
          <cell r="B68" t="str">
            <v>89-90</v>
          </cell>
          <cell r="C68">
            <v>420</v>
          </cell>
          <cell r="D68">
            <v>1560</v>
          </cell>
          <cell r="E68">
            <v>1683.58</v>
          </cell>
          <cell r="F68">
            <v>107.92179487179487</v>
          </cell>
          <cell r="G68">
            <v>52.76</v>
          </cell>
          <cell r="H68">
            <v>45.759404218308326</v>
          </cell>
          <cell r="I68">
            <v>149</v>
          </cell>
          <cell r="J68">
            <v>8.8501882892407853</v>
          </cell>
          <cell r="K68">
            <v>420</v>
          </cell>
          <cell r="L68">
            <v>0</v>
          </cell>
          <cell r="M68">
            <v>0</v>
          </cell>
          <cell r="N68">
            <v>1297045</v>
          </cell>
          <cell r="O68">
            <v>0.77040889057841033</v>
          </cell>
          <cell r="P68">
            <v>6352</v>
          </cell>
          <cell r="Q68">
            <v>3.7729124841112394</v>
          </cell>
        </row>
        <row r="69">
          <cell r="A69" t="str">
            <v>c</v>
          </cell>
          <cell r="B69" t="str">
            <v>90-91</v>
          </cell>
          <cell r="C69">
            <v>420</v>
          </cell>
          <cell r="D69">
            <v>2200</v>
          </cell>
          <cell r="E69">
            <v>2768.58</v>
          </cell>
          <cell r="F69">
            <v>125.84454545454545</v>
          </cell>
          <cell r="G69">
            <v>89.4</v>
          </cell>
          <cell r="H69">
            <v>75.249510763209386</v>
          </cell>
          <cell r="I69">
            <v>260.75</v>
          </cell>
          <cell r="J69">
            <v>9.4181854958137379</v>
          </cell>
          <cell r="K69">
            <v>420</v>
          </cell>
          <cell r="L69">
            <v>0</v>
          </cell>
          <cell r="M69">
            <v>0</v>
          </cell>
          <cell r="N69">
            <v>1963008</v>
          </cell>
          <cell r="O69">
            <v>0.70903062219621615</v>
          </cell>
          <cell r="P69">
            <v>7928</v>
          </cell>
          <cell r="Q69">
            <v>2.8635618259179796</v>
          </cell>
        </row>
        <row r="70">
          <cell r="A70" t="str">
            <v>d</v>
          </cell>
          <cell r="B70" t="str">
            <v>91-92</v>
          </cell>
          <cell r="C70">
            <v>420</v>
          </cell>
          <cell r="D70">
            <v>2200</v>
          </cell>
          <cell r="E70">
            <v>2041.83</v>
          </cell>
          <cell r="F70">
            <v>92.810454545454547</v>
          </cell>
          <cell r="G70">
            <v>68.760000000000005</v>
          </cell>
          <cell r="H70">
            <v>55.496575342465754</v>
          </cell>
          <cell r="I70">
            <v>189.16</v>
          </cell>
          <cell r="J70">
            <v>9.2642384527605142</v>
          </cell>
          <cell r="K70">
            <v>420</v>
          </cell>
          <cell r="L70">
            <v>0</v>
          </cell>
          <cell r="M70">
            <v>0</v>
          </cell>
          <cell r="N70">
            <v>1514144</v>
          </cell>
          <cell r="O70">
            <v>0.7415622260423248</v>
          </cell>
          <cell r="P70">
            <v>10879</v>
          </cell>
          <cell r="Q70">
            <v>5.3280635508343011</v>
          </cell>
        </row>
        <row r="71">
          <cell r="A71" t="str">
            <v>e</v>
          </cell>
          <cell r="B71" t="str">
            <v>92-93</v>
          </cell>
          <cell r="C71">
            <v>420</v>
          </cell>
          <cell r="D71">
            <v>2400</v>
          </cell>
          <cell r="E71">
            <v>2447.34</v>
          </cell>
          <cell r="F71">
            <v>101.9725</v>
          </cell>
          <cell r="G71">
            <v>81.28</v>
          </cell>
          <cell r="H71">
            <v>66.518264840182653</v>
          </cell>
          <cell r="I71">
            <v>229.96</v>
          </cell>
          <cell r="J71">
            <v>9.3963241723667323</v>
          </cell>
          <cell r="K71">
            <v>420</v>
          </cell>
          <cell r="L71">
            <v>0</v>
          </cell>
          <cell r="M71">
            <v>0</v>
          </cell>
          <cell r="N71">
            <v>1717518</v>
          </cell>
          <cell r="O71">
            <v>0.7017896982029469</v>
          </cell>
          <cell r="P71">
            <v>12666</v>
          </cell>
          <cell r="Q71">
            <v>5.1754149403025318</v>
          </cell>
        </row>
        <row r="72">
          <cell r="A72">
            <v>9</v>
          </cell>
          <cell r="B72" t="str">
            <v>93-94</v>
          </cell>
          <cell r="C72">
            <v>420</v>
          </cell>
          <cell r="D72">
            <v>2466</v>
          </cell>
          <cell r="E72">
            <v>2435.13</v>
          </cell>
          <cell r="F72">
            <v>98.748175182481745</v>
          </cell>
          <cell r="G72">
            <v>80.770465753424659</v>
          </cell>
          <cell r="H72">
            <v>66.186399217221137</v>
          </cell>
          <cell r="I72">
            <v>241.17</v>
          </cell>
          <cell r="J72">
            <v>9.9037833709083287</v>
          </cell>
          <cell r="K72">
            <v>425</v>
          </cell>
          <cell r="L72">
            <v>0</v>
          </cell>
          <cell r="M72">
            <v>0</v>
          </cell>
          <cell r="N72">
            <v>1694854</v>
          </cell>
          <cell r="O72">
            <v>0.69600144550804266</v>
          </cell>
          <cell r="P72">
            <v>12366.135</v>
          </cell>
          <cell r="Q72">
            <v>5.0782237498614036</v>
          </cell>
        </row>
        <row r="73">
          <cell r="A73">
            <v>10</v>
          </cell>
          <cell r="B73" t="str">
            <v>94-95</v>
          </cell>
          <cell r="C73">
            <v>420</v>
          </cell>
          <cell r="D73">
            <v>2520</v>
          </cell>
          <cell r="E73">
            <v>2072</v>
          </cell>
          <cell r="F73">
            <v>82.222222222222229</v>
          </cell>
          <cell r="G73">
            <v>67.599999999999994</v>
          </cell>
          <cell r="H73">
            <v>56.316590563165903</v>
          </cell>
          <cell r="I73">
            <v>207</v>
          </cell>
          <cell r="J73">
            <v>9.9903474903474905</v>
          </cell>
          <cell r="K73">
            <v>420</v>
          </cell>
          <cell r="L73">
            <v>0</v>
          </cell>
          <cell r="M73">
            <v>0</v>
          </cell>
          <cell r="N73">
            <v>1388587</v>
          </cell>
          <cell r="O73">
            <v>0.6701674710424711</v>
          </cell>
          <cell r="P73">
            <v>9236</v>
          </cell>
          <cell r="Q73">
            <v>4.4575289575289574</v>
          </cell>
        </row>
        <row r="74">
          <cell r="A74">
            <v>11</v>
          </cell>
          <cell r="B74" t="str">
            <v>95-96</v>
          </cell>
          <cell r="C74">
            <v>420</v>
          </cell>
          <cell r="D74">
            <v>2550</v>
          </cell>
          <cell r="E74">
            <v>2024.8</v>
          </cell>
          <cell r="F74">
            <v>79.403921568627453</v>
          </cell>
          <cell r="G74">
            <v>65</v>
          </cell>
          <cell r="H74">
            <v>54.883337670222915</v>
          </cell>
          <cell r="I74">
            <v>200</v>
          </cell>
          <cell r="J74">
            <v>9.8775187672856575</v>
          </cell>
          <cell r="K74">
            <v>420</v>
          </cell>
          <cell r="L74">
            <v>0</v>
          </cell>
          <cell r="M74">
            <v>0</v>
          </cell>
          <cell r="N74">
            <v>1377039</v>
          </cell>
          <cell r="O74">
            <v>0.68008642828921373</v>
          </cell>
          <cell r="P74">
            <v>6316</v>
          </cell>
          <cell r="Q74">
            <v>3.1193204267088106</v>
          </cell>
        </row>
        <row r="75">
          <cell r="A75">
            <v>12</v>
          </cell>
          <cell r="B75" t="str">
            <v>96-97</v>
          </cell>
          <cell r="C75">
            <v>420</v>
          </cell>
          <cell r="D75">
            <v>2550</v>
          </cell>
          <cell r="E75">
            <v>2200.6</v>
          </cell>
          <cell r="F75">
            <v>86.298039215686273</v>
          </cell>
          <cell r="G75">
            <v>73.599999999999994</v>
          </cell>
          <cell r="H75">
            <v>59.811915633833443</v>
          </cell>
          <cell r="I75">
            <v>221.2</v>
          </cell>
          <cell r="J75">
            <v>10.051804053439971</v>
          </cell>
          <cell r="K75">
            <v>415</v>
          </cell>
          <cell r="L75">
            <v>0</v>
          </cell>
          <cell r="M75">
            <v>0</v>
          </cell>
          <cell r="N75">
            <v>1498328</v>
          </cell>
          <cell r="O75">
            <v>0.68087248932109423</v>
          </cell>
          <cell r="P75">
            <v>8360</v>
          </cell>
          <cell r="Q75">
            <v>3.7989639189312006</v>
          </cell>
        </row>
        <row r="76">
          <cell r="A76">
            <v>13</v>
          </cell>
          <cell r="B76" t="str">
            <v>97-98</v>
          </cell>
          <cell r="C76">
            <v>420</v>
          </cell>
          <cell r="D76">
            <v>2550</v>
          </cell>
          <cell r="E76">
            <v>2273.96</v>
          </cell>
          <cell r="F76">
            <v>89.174901960784311</v>
          </cell>
          <cell r="G76">
            <v>72</v>
          </cell>
          <cell r="H76">
            <v>61.805827353772557</v>
          </cell>
          <cell r="I76">
            <v>227.755</v>
          </cell>
          <cell r="J76">
            <v>10.015787436894229</v>
          </cell>
          <cell r="K76">
            <v>440</v>
          </cell>
          <cell r="L76">
            <v>0</v>
          </cell>
          <cell r="M76">
            <v>0</v>
          </cell>
          <cell r="N76">
            <v>1574060</v>
          </cell>
          <cell r="O76">
            <v>0.69221094478354939</v>
          </cell>
          <cell r="P76">
            <v>5914</v>
          </cell>
          <cell r="Q76">
            <v>2.6007493535506341</v>
          </cell>
        </row>
        <row r="77">
          <cell r="A77">
            <v>14</v>
          </cell>
          <cell r="B77" t="str">
            <v>98-99</v>
          </cell>
          <cell r="C77">
            <v>420</v>
          </cell>
          <cell r="D77">
            <v>2600</v>
          </cell>
          <cell r="E77">
            <v>2594.7199999999998</v>
          </cell>
          <cell r="F77">
            <v>99.796923076923065</v>
          </cell>
          <cell r="G77">
            <v>81.5</v>
          </cell>
          <cell r="H77">
            <v>70.524026962383118</v>
          </cell>
          <cell r="I77">
            <v>265</v>
          </cell>
          <cell r="J77">
            <v>10.213048036011594</v>
          </cell>
          <cell r="K77">
            <v>420</v>
          </cell>
          <cell r="L77">
            <v>0</v>
          </cell>
          <cell r="M77">
            <v>0</v>
          </cell>
          <cell r="N77">
            <v>1991333</v>
          </cell>
          <cell r="O77">
            <v>0.76745583338471979</v>
          </cell>
          <cell r="P77">
            <v>3723</v>
          </cell>
          <cell r="Q77">
            <v>1.4348368995498553</v>
          </cell>
        </row>
        <row r="78">
          <cell r="A78">
            <v>15</v>
          </cell>
          <cell r="B78" t="str">
            <v>99-00</v>
          </cell>
          <cell r="C78">
            <v>420</v>
          </cell>
          <cell r="D78">
            <v>2600</v>
          </cell>
          <cell r="E78">
            <v>2403.0500000000002</v>
          </cell>
          <cell r="F78">
            <v>92.425000000000011</v>
          </cell>
          <cell r="G78">
            <v>73.599999999999994</v>
          </cell>
          <cell r="H78">
            <v>65.099999999999994</v>
          </cell>
          <cell r="I78">
            <v>228</v>
          </cell>
          <cell r="J78">
            <v>9.5</v>
          </cell>
          <cell r="K78">
            <v>415</v>
          </cell>
          <cell r="L78">
            <v>0</v>
          </cell>
          <cell r="M78">
            <v>0</v>
          </cell>
          <cell r="N78">
            <v>1887370</v>
          </cell>
          <cell r="O78">
            <v>0.79</v>
          </cell>
          <cell r="P78">
            <v>3313</v>
          </cell>
          <cell r="Q78">
            <v>1.38</v>
          </cell>
        </row>
        <row r="79">
          <cell r="A79">
            <v>16</v>
          </cell>
          <cell r="B79" t="str">
            <v>00-01</v>
          </cell>
          <cell r="C79">
            <v>420</v>
          </cell>
          <cell r="D79">
            <v>2650</v>
          </cell>
          <cell r="E79">
            <v>2163.6799999999998</v>
          </cell>
          <cell r="F79">
            <v>81.648301886792439</v>
          </cell>
          <cell r="G79">
            <v>67.81</v>
          </cell>
          <cell r="H79">
            <v>58.81</v>
          </cell>
          <cell r="I79">
            <v>216.61</v>
          </cell>
          <cell r="J79">
            <v>10.01</v>
          </cell>
          <cell r="K79">
            <v>410</v>
          </cell>
          <cell r="L79">
            <v>0</v>
          </cell>
          <cell r="M79">
            <v>0</v>
          </cell>
          <cell r="N79">
            <v>1588622</v>
          </cell>
          <cell r="O79">
            <v>0.73399999999999999</v>
          </cell>
          <cell r="P79">
            <v>3183</v>
          </cell>
          <cell r="Q79">
            <v>1.47</v>
          </cell>
        </row>
        <row r="80">
          <cell r="A80" t="str">
            <v>Average last 5 years</v>
          </cell>
          <cell r="B80" t="str">
            <v>Thermal  Auxiliary Consumption   Percentage</v>
          </cell>
          <cell r="C80" t="str">
            <v>%</v>
          </cell>
          <cell r="D80">
            <v>2590</v>
          </cell>
          <cell r="E80">
            <v>2327.2019999999998</v>
          </cell>
          <cell r="F80">
            <v>89.868633228037226</v>
          </cell>
          <cell r="G80">
            <v>73.701999999999998</v>
          </cell>
          <cell r="H80">
            <v>63.210353989997827</v>
          </cell>
          <cell r="I80">
            <v>231.71300000000002</v>
          </cell>
          <cell r="J80">
            <v>9.9581279052691585</v>
          </cell>
          <cell r="K80">
            <v>420</v>
          </cell>
          <cell r="L80">
            <v>0</v>
          </cell>
          <cell r="M80">
            <v>0</v>
          </cell>
          <cell r="N80">
            <v>1707942.6</v>
          </cell>
          <cell r="O80">
            <v>0.73290785349787269</v>
          </cell>
          <cell r="P80">
            <v>4898.6000000000004</v>
          </cell>
          <cell r="Q80">
            <v>2.1369100344063381</v>
          </cell>
        </row>
        <row r="81">
          <cell r="A81" t="str">
            <v xml:space="preserve">KORBA WEST </v>
          </cell>
          <cell r="B81" t="str">
            <v>88-89</v>
          </cell>
          <cell r="C81">
            <v>840</v>
          </cell>
          <cell r="D81">
            <v>3500</v>
          </cell>
          <cell r="E81">
            <v>3620.8</v>
          </cell>
          <cell r="F81">
            <v>103.45142857142856</v>
          </cell>
          <cell r="G81">
            <v>64.435000000000002</v>
          </cell>
          <cell r="H81" t="str">
            <v>***</v>
          </cell>
          <cell r="I81">
            <v>0</v>
          </cell>
          <cell r="J81">
            <v>0</v>
          </cell>
          <cell r="K81" t="str">
            <v xml:space="preserve"> </v>
          </cell>
          <cell r="L81" t="str">
            <v xml:space="preserve"> </v>
          </cell>
          <cell r="M81" t="str">
            <v xml:space="preserve"> </v>
          </cell>
          <cell r="N81">
            <v>2885155</v>
          </cell>
          <cell r="O81">
            <v>0.79682804904993376</v>
          </cell>
          <cell r="P81">
            <v>19512</v>
          </cell>
          <cell r="Q81">
            <v>5.388864339372514</v>
          </cell>
        </row>
        <row r="82">
          <cell r="A82" t="str">
            <v>Note :-</v>
          </cell>
          <cell r="B82" t="str">
            <v>89-90</v>
          </cell>
          <cell r="C82">
            <v>840</v>
          </cell>
          <cell r="D82">
            <v>3560</v>
          </cell>
          <cell r="E82">
            <v>4053.42</v>
          </cell>
          <cell r="F82">
            <v>113.86011235955056</v>
          </cell>
          <cell r="G82">
            <v>63.195</v>
          </cell>
          <cell r="H82">
            <v>55.085616438356162</v>
          </cell>
          <cell r="I82">
            <v>354</v>
          </cell>
          <cell r="J82">
            <v>8.7333658984265146</v>
          </cell>
          <cell r="K82" t="str">
            <v xml:space="preserve"> </v>
          </cell>
          <cell r="L82">
            <v>159088</v>
          </cell>
          <cell r="M82">
            <v>3250742</v>
          </cell>
          <cell r="N82">
            <v>3102469</v>
          </cell>
          <cell r="O82">
            <v>0.76539539450636751</v>
          </cell>
          <cell r="P82">
            <v>16389</v>
          </cell>
          <cell r="Q82">
            <v>4.0432523646698346</v>
          </cell>
        </row>
        <row r="83">
          <cell r="A83">
            <v>1</v>
          </cell>
          <cell r="B83" t="str">
            <v>90-91</v>
          </cell>
          <cell r="C83">
            <v>840</v>
          </cell>
          <cell r="D83">
            <v>4400</v>
          </cell>
          <cell r="E83">
            <v>5060.96</v>
          </cell>
          <cell r="F83">
            <v>115.02181818181818</v>
          </cell>
          <cell r="G83">
            <v>81.45</v>
          </cell>
          <cell r="H83">
            <v>68.777995216351385</v>
          </cell>
          <cell r="I83">
            <v>473.01</v>
          </cell>
          <cell r="J83">
            <v>9.3462505137365248</v>
          </cell>
          <cell r="K83" t="str">
            <v xml:space="preserve"> </v>
          </cell>
          <cell r="L83">
            <v>313023</v>
          </cell>
          <cell r="M83">
            <v>3289767</v>
          </cell>
          <cell r="N83">
            <v>3582839</v>
          </cell>
          <cell r="O83">
            <v>0.7079366365274572</v>
          </cell>
          <cell r="P83">
            <v>19299</v>
          </cell>
          <cell r="Q83">
            <v>3.8133081470709116</v>
          </cell>
        </row>
        <row r="84">
          <cell r="A84">
            <v>2</v>
          </cell>
          <cell r="B84" t="str">
            <v>91-92</v>
          </cell>
          <cell r="C84">
            <v>840</v>
          </cell>
          <cell r="D84">
            <v>4400</v>
          </cell>
          <cell r="E84">
            <v>4649.3999999999996</v>
          </cell>
          <cell r="F84">
            <v>105.66818181818181</v>
          </cell>
          <cell r="G84">
            <v>78.054999999999993</v>
          </cell>
          <cell r="H84">
            <v>63.012295081967203</v>
          </cell>
          <cell r="I84">
            <v>444.15999999999997</v>
          </cell>
          <cell r="J84">
            <v>9.5530606099711797</v>
          </cell>
          <cell r="K84" t="str">
            <v xml:space="preserve"> </v>
          </cell>
          <cell r="L84">
            <v>123702</v>
          </cell>
          <cell r="M84">
            <v>3358189</v>
          </cell>
          <cell r="N84">
            <v>3468442</v>
          </cell>
          <cell r="O84">
            <v>0.74599776315223465</v>
          </cell>
          <cell r="P84">
            <v>25027</v>
          </cell>
          <cell r="Q84">
            <v>5.3828450982922531</v>
          </cell>
        </row>
        <row r="85">
          <cell r="A85">
            <v>3</v>
          </cell>
          <cell r="B85" t="str">
            <v>92-93</v>
          </cell>
          <cell r="C85">
            <v>840</v>
          </cell>
          <cell r="D85">
            <v>4800</v>
          </cell>
          <cell r="E85">
            <v>4853.41</v>
          </cell>
          <cell r="F85">
            <v>101.11270833333333</v>
          </cell>
          <cell r="G85">
            <v>79.78</v>
          </cell>
          <cell r="H85">
            <v>65.957409219395515</v>
          </cell>
          <cell r="I85">
            <v>454.39</v>
          </cell>
          <cell r="J85">
            <v>9.3622834254678668</v>
          </cell>
          <cell r="K85" t="str">
            <v xml:space="preserve"> </v>
          </cell>
          <cell r="L85">
            <v>99032</v>
          </cell>
          <cell r="M85">
            <v>3326019</v>
          </cell>
          <cell r="N85">
            <v>3418029</v>
          </cell>
          <cell r="O85">
            <v>0.70425309215582443</v>
          </cell>
          <cell r="P85">
            <v>25049</v>
          </cell>
          <cell r="Q85">
            <v>5.1611135263659982</v>
          </cell>
        </row>
        <row r="86">
          <cell r="A86">
            <v>4</v>
          </cell>
          <cell r="B86" t="str">
            <v>93-94</v>
          </cell>
          <cell r="C86">
            <v>840</v>
          </cell>
          <cell r="D86">
            <v>5000</v>
          </cell>
          <cell r="E86">
            <v>4940.0300000000007</v>
          </cell>
          <cell r="F86">
            <v>98.800600000000017</v>
          </cell>
          <cell r="G86">
            <v>80.135999999999996</v>
          </cell>
          <cell r="H86">
            <v>67.134567297238533</v>
          </cell>
          <cell r="I86">
            <v>495.423</v>
          </cell>
          <cell r="J86">
            <v>10.028744764707906</v>
          </cell>
          <cell r="K86">
            <v>865</v>
          </cell>
          <cell r="L86">
            <v>248312</v>
          </cell>
          <cell r="M86">
            <v>3304685</v>
          </cell>
          <cell r="N86">
            <v>3429131</v>
          </cell>
          <cell r="O86">
            <v>0.69415185737738416</v>
          </cell>
          <cell r="P86">
            <v>22823.625</v>
          </cell>
          <cell r="Q86">
            <v>4.6201389465246159</v>
          </cell>
        </row>
        <row r="87">
          <cell r="A87">
            <v>5</v>
          </cell>
          <cell r="B87" t="str">
            <v>94-95</v>
          </cell>
          <cell r="C87">
            <v>840</v>
          </cell>
          <cell r="D87">
            <v>5000</v>
          </cell>
          <cell r="E87">
            <v>4455</v>
          </cell>
          <cell r="F87">
            <v>89.1</v>
          </cell>
          <cell r="G87">
            <v>72.3</v>
          </cell>
          <cell r="H87">
            <v>60.543052837573384</v>
          </cell>
          <cell r="I87">
            <v>460</v>
          </cell>
          <cell r="J87">
            <v>10.325476992143658</v>
          </cell>
          <cell r="K87">
            <v>840</v>
          </cell>
          <cell r="L87">
            <v>152721</v>
          </cell>
          <cell r="M87">
            <v>3059426</v>
          </cell>
          <cell r="N87">
            <v>2990505</v>
          </cell>
          <cell r="O87">
            <v>0.67126936026936024</v>
          </cell>
          <cell r="P87">
            <v>21509</v>
          </cell>
          <cell r="Q87">
            <v>4.8280583613916948</v>
          </cell>
        </row>
        <row r="88">
          <cell r="B88" t="str">
            <v>95-96</v>
          </cell>
          <cell r="C88">
            <v>840</v>
          </cell>
          <cell r="D88">
            <v>5050</v>
          </cell>
          <cell r="E88">
            <v>4660.8</v>
          </cell>
          <cell r="F88">
            <v>92.29306930693069</v>
          </cell>
          <cell r="G88">
            <v>73</v>
          </cell>
          <cell r="H88">
            <v>63.16679677335415</v>
          </cell>
          <cell r="I88">
            <v>467.8</v>
          </cell>
          <cell r="J88">
            <v>10.03690353587367</v>
          </cell>
          <cell r="K88">
            <v>840</v>
          </cell>
          <cell r="L88">
            <v>281544</v>
          </cell>
          <cell r="M88">
            <v>3036370</v>
          </cell>
          <cell r="N88">
            <v>3184503</v>
          </cell>
          <cell r="O88">
            <v>0.68325244593202883</v>
          </cell>
          <cell r="P88">
            <v>15143</v>
          </cell>
          <cell r="Q88">
            <v>3.2490130449708206</v>
          </cell>
        </row>
        <row r="89">
          <cell r="A89" t="str">
            <v>EXECUTIVE SUMMARY</v>
          </cell>
          <cell r="B89" t="str">
            <v>96-97</v>
          </cell>
          <cell r="C89">
            <v>840</v>
          </cell>
          <cell r="D89">
            <v>5100</v>
          </cell>
          <cell r="E89">
            <v>4913.1000000000004</v>
          </cell>
          <cell r="F89">
            <v>96.335294117647067</v>
          </cell>
          <cell r="G89">
            <v>76.599999999999994</v>
          </cell>
          <cell r="H89">
            <v>66.768590998043067</v>
          </cell>
          <cell r="I89">
            <v>471.9</v>
          </cell>
          <cell r="J89">
            <v>9.6049337485497954</v>
          </cell>
          <cell r="K89">
            <v>840</v>
          </cell>
          <cell r="L89">
            <v>134441</v>
          </cell>
          <cell r="M89">
            <v>3393898</v>
          </cell>
          <cell r="N89">
            <v>3341407</v>
          </cell>
          <cell r="O89">
            <v>0.68010156520323217</v>
          </cell>
          <cell r="P89">
            <v>17432</v>
          </cell>
          <cell r="Q89">
            <v>3.548065376239034</v>
          </cell>
        </row>
        <row r="90">
          <cell r="A90" t="str">
            <v>91-92 to 95-96</v>
          </cell>
          <cell r="B90" t="str">
            <v>97-98</v>
          </cell>
          <cell r="C90">
            <v>840</v>
          </cell>
          <cell r="D90">
            <v>5100</v>
          </cell>
          <cell r="E90">
            <v>5031.22</v>
          </cell>
          <cell r="F90">
            <v>98.651372549019612</v>
          </cell>
          <cell r="G90">
            <v>76.599999999999994</v>
          </cell>
          <cell r="H90">
            <v>68.373831267666887</v>
          </cell>
          <cell r="I90">
            <v>496.51</v>
          </cell>
          <cell r="J90">
            <v>9.8685805828407425</v>
          </cell>
          <cell r="K90">
            <v>870</v>
          </cell>
          <cell r="L90">
            <v>225761</v>
          </cell>
          <cell r="M90">
            <v>3512855</v>
          </cell>
          <cell r="N90">
            <v>3485001</v>
          </cell>
          <cell r="O90">
            <v>0.69267513644801859</v>
          </cell>
          <cell r="P90">
            <v>12153</v>
          </cell>
          <cell r="Q90">
            <v>2.415517508675828</v>
          </cell>
        </row>
        <row r="91">
          <cell r="A91" t="str">
            <v xml:space="preserve"> HYDEL GENETRATION</v>
          </cell>
          <cell r="B91" t="str">
            <v>98-99</v>
          </cell>
          <cell r="C91">
            <v>840</v>
          </cell>
          <cell r="D91">
            <v>5200</v>
          </cell>
          <cell r="E91">
            <v>5318.17</v>
          </cell>
          <cell r="F91">
            <v>102.27249999999999</v>
          </cell>
          <cell r="G91">
            <v>76.599999999999994</v>
          </cell>
          <cell r="H91">
            <v>72.273456186127419</v>
          </cell>
          <cell r="I91">
            <v>531.6</v>
          </cell>
          <cell r="J91">
            <v>9.9959196490522118</v>
          </cell>
          <cell r="K91">
            <v>840</v>
          </cell>
          <cell r="L91">
            <v>189000</v>
          </cell>
          <cell r="M91">
            <v>4085508</v>
          </cell>
          <cell r="N91">
            <v>4055349</v>
          </cell>
          <cell r="O91">
            <v>0.7625459509568141</v>
          </cell>
          <cell r="P91">
            <v>8875</v>
          </cell>
          <cell r="Q91">
            <v>1.6688071272637015</v>
          </cell>
        </row>
        <row r="92">
          <cell r="A92" t="str">
            <v xml:space="preserve"> </v>
          </cell>
          <cell r="B92" t="str">
            <v>99-00</v>
          </cell>
          <cell r="C92">
            <v>840</v>
          </cell>
          <cell r="D92">
            <v>5300</v>
          </cell>
          <cell r="E92">
            <v>5017.8999999999996</v>
          </cell>
          <cell r="F92">
            <v>94.677358490566021</v>
          </cell>
          <cell r="G92">
            <v>77.5</v>
          </cell>
          <cell r="H92">
            <v>68</v>
          </cell>
          <cell r="I92">
            <v>488.7</v>
          </cell>
          <cell r="J92">
            <v>9.7391339006357249</v>
          </cell>
          <cell r="K92">
            <v>815</v>
          </cell>
          <cell r="L92">
            <v>77595</v>
          </cell>
          <cell r="M92">
            <v>4123724</v>
          </cell>
          <cell r="N92">
            <v>3941909</v>
          </cell>
          <cell r="O92">
            <v>0.79</v>
          </cell>
          <cell r="P92">
            <v>7229</v>
          </cell>
          <cell r="Q92">
            <v>1.4406424998505352</v>
          </cell>
        </row>
        <row r="93">
          <cell r="A93">
            <v>1</v>
          </cell>
          <cell r="B93" t="str">
            <v>00-01</v>
          </cell>
          <cell r="C93">
            <v>840</v>
          </cell>
          <cell r="D93">
            <v>5450</v>
          </cell>
          <cell r="E93">
            <v>4955.8099999999995</v>
          </cell>
          <cell r="F93">
            <v>90.932293577981639</v>
          </cell>
          <cell r="G93">
            <v>77.48</v>
          </cell>
          <cell r="H93">
            <v>67.349999999999994</v>
          </cell>
          <cell r="I93">
            <v>484.36</v>
          </cell>
          <cell r="J93">
            <v>9.773578890231871</v>
          </cell>
          <cell r="K93">
            <v>820</v>
          </cell>
          <cell r="L93">
            <v>259409</v>
          </cell>
          <cell r="M93">
            <v>3227819</v>
          </cell>
          <cell r="N93">
            <v>3644838</v>
          </cell>
          <cell r="O93">
            <v>0.73499999999999999</v>
          </cell>
          <cell r="P93">
            <v>6706</v>
          </cell>
          <cell r="Q93">
            <v>1.35</v>
          </cell>
        </row>
        <row r="94">
          <cell r="A94" t="str">
            <v>Average last 5 years</v>
          </cell>
          <cell r="B94" t="str">
            <v xml:space="preserve">Target (PLAN )   </v>
          </cell>
          <cell r="C94" t="str">
            <v>MU</v>
          </cell>
          <cell r="D94">
            <v>5230</v>
          </cell>
          <cell r="E94">
            <v>5047.24</v>
          </cell>
          <cell r="F94">
            <v>96.573763747042861</v>
          </cell>
          <cell r="G94">
            <v>76.955999999999989</v>
          </cell>
          <cell r="H94">
            <v>68.553175690367468</v>
          </cell>
          <cell r="I94">
            <v>494.61400000000003</v>
          </cell>
          <cell r="J94">
            <v>9.7964293542620702</v>
          </cell>
          <cell r="K94">
            <v>837</v>
          </cell>
          <cell r="L94">
            <v>177241.2</v>
          </cell>
          <cell r="M94">
            <v>3668760.8</v>
          </cell>
          <cell r="N94">
            <v>3693700.8</v>
          </cell>
          <cell r="O94">
            <v>0.73206453052161291</v>
          </cell>
          <cell r="P94">
            <v>10479</v>
          </cell>
          <cell r="Q94">
            <v>2.0846065024058196</v>
          </cell>
        </row>
        <row r="95">
          <cell r="A95" t="str">
            <v>STATE  LOAD  DESPATCH  CENTRE  M.P.E.B.  JABALPUR</v>
          </cell>
          <cell r="B95" t="str">
            <v>ACHIEVEMENT Percentage of ( 2 )</v>
          </cell>
          <cell r="C95" t="str">
            <v>%</v>
          </cell>
          <cell r="D95">
            <v>74.768492377188025</v>
          </cell>
          <cell r="E95">
            <v>69.277005347593587</v>
          </cell>
          <cell r="F95">
            <v>85.009625668449203</v>
          </cell>
          <cell r="G95">
            <v>116.05466839694657</v>
          </cell>
          <cell r="H95">
            <v>105.23</v>
          </cell>
        </row>
        <row r="96">
          <cell r="A96" t="str">
            <v>AMARKANTAK</v>
          </cell>
          <cell r="B96" t="str">
            <v>Hydel Generation M.P.Share</v>
          </cell>
          <cell r="C96" t="str">
            <v>MU</v>
          </cell>
          <cell r="D96">
            <v>1498.64</v>
          </cell>
          <cell r="E96">
            <v>1511.19</v>
          </cell>
          <cell r="F96">
            <v>1658.26</v>
          </cell>
          <cell r="G96">
            <v>2415.3094620000002</v>
          </cell>
          <cell r="H96">
            <v>2253.15</v>
          </cell>
        </row>
        <row r="97">
          <cell r="A97" t="str">
            <v>STATION NAME</v>
          </cell>
          <cell r="B97" t="str">
            <v>YEAR</v>
          </cell>
          <cell r="C97" t="str">
            <v>CAPACITY</v>
          </cell>
          <cell r="D97" t="str">
            <v>TARGET</v>
          </cell>
          <cell r="E97" t="str">
            <v>ACTUAL GENE.</v>
          </cell>
          <cell r="F97" t="str">
            <v>ACHIEVE-MENT</v>
          </cell>
          <cell r="G97" t="str">
            <v>AVAIL-ABILITY</v>
          </cell>
          <cell r="H97" t="str">
            <v>P.L.F.</v>
          </cell>
          <cell r="I97" t="str">
            <v>AUXILIARY CONSUMPTION</v>
          </cell>
          <cell r="J97">
            <v>0</v>
          </cell>
          <cell r="K97" t="str">
            <v>MAXIMUM DEMAND</v>
          </cell>
          <cell r="L97" t="str">
            <v>COAL IN MT</v>
          </cell>
          <cell r="M97">
            <v>0</v>
          </cell>
          <cell r="N97" t="str">
            <v>COAL CONSUMED</v>
          </cell>
          <cell r="O97">
            <v>0</v>
          </cell>
          <cell r="P97" t="str">
            <v>FUEL OIL CONSUMPTION</v>
          </cell>
        </row>
        <row r="98">
          <cell r="A98">
            <v>6</v>
          </cell>
          <cell r="B98" t="str">
            <v>ACHIEVEMENT Percentage of ( 5 )</v>
          </cell>
          <cell r="C98" t="str">
            <v>MW</v>
          </cell>
          <cell r="D98" t="str">
            <v>MKwh</v>
          </cell>
          <cell r="E98" t="str">
            <v>MKwh</v>
          </cell>
          <cell r="F98" t="str">
            <v>%</v>
          </cell>
          <cell r="G98" t="str">
            <v>%</v>
          </cell>
          <cell r="H98" t="str">
            <v>%</v>
          </cell>
          <cell r="I98" t="str">
            <v>MKwh</v>
          </cell>
          <cell r="J98" t="str">
            <v>%</v>
          </cell>
          <cell r="K98" t="str">
            <v>MW</v>
          </cell>
          <cell r="L98" t="str">
            <v>OP.STOCK</v>
          </cell>
          <cell r="M98" t="str">
            <v>RECIEPT</v>
          </cell>
          <cell r="N98" t="str">
            <v>MT</v>
          </cell>
          <cell r="O98" t="str">
            <v>Kg/kWH</v>
          </cell>
          <cell r="P98" t="str">
            <v>KL</v>
          </cell>
          <cell r="Q98" t="str">
            <v>ml/KWH</v>
          </cell>
        </row>
        <row r="99">
          <cell r="A99" t="str">
            <v>AMARKANTAK I</v>
          </cell>
          <cell r="B99" t="str">
            <v>88-89</v>
          </cell>
          <cell r="C99">
            <v>60</v>
          </cell>
          <cell r="D99">
            <v>300</v>
          </cell>
          <cell r="E99">
            <v>375.32</v>
          </cell>
          <cell r="F99">
            <v>125.10666666666667</v>
          </cell>
          <cell r="G99">
            <v>87.49</v>
          </cell>
          <cell r="H99">
            <v>71.407914764079152</v>
          </cell>
          <cell r="I99" t="str">
            <v xml:space="preserve"> </v>
          </cell>
          <cell r="J99">
            <v>0</v>
          </cell>
          <cell r="K99">
            <v>61</v>
          </cell>
          <cell r="L99">
            <v>0</v>
          </cell>
          <cell r="M99">
            <v>0</v>
          </cell>
          <cell r="N99">
            <v>252980</v>
          </cell>
          <cell r="O99">
            <v>0.6740381541084941</v>
          </cell>
          <cell r="P99">
            <v>2143</v>
          </cell>
          <cell r="Q99">
            <v>5.7097943088564422</v>
          </cell>
        </row>
        <row r="100">
          <cell r="A100" t="str">
            <v>a</v>
          </cell>
          <cell r="B100" t="str">
            <v>89-90</v>
          </cell>
          <cell r="C100">
            <v>60</v>
          </cell>
          <cell r="D100">
            <v>330</v>
          </cell>
          <cell r="E100">
            <v>348.29</v>
          </cell>
          <cell r="F100">
            <v>105.54242424242425</v>
          </cell>
          <cell r="G100">
            <v>94.49</v>
          </cell>
          <cell r="H100">
            <v>66.265220700152213</v>
          </cell>
          <cell r="I100" t="str">
            <v xml:space="preserve"> </v>
          </cell>
          <cell r="J100">
            <v>0</v>
          </cell>
          <cell r="K100">
            <v>60</v>
          </cell>
          <cell r="L100">
            <v>0</v>
          </cell>
          <cell r="M100">
            <v>0</v>
          </cell>
          <cell r="N100">
            <v>241459</v>
          </cell>
          <cell r="O100">
            <v>0.69326997616928421</v>
          </cell>
          <cell r="P100">
            <v>3121</v>
          </cell>
          <cell r="Q100">
            <v>8.9609233684573191</v>
          </cell>
        </row>
        <row r="101">
          <cell r="A101" t="str">
            <v xml:space="preserve"> </v>
          </cell>
          <cell r="B101" t="str">
            <v>90-91</v>
          </cell>
          <cell r="C101">
            <v>60</v>
          </cell>
          <cell r="D101">
            <v>350</v>
          </cell>
          <cell r="E101">
            <v>212.54</v>
          </cell>
          <cell r="F101">
            <v>60.725714285714282</v>
          </cell>
          <cell r="G101">
            <v>55.52</v>
          </cell>
          <cell r="H101">
            <v>40.43759512937595</v>
          </cell>
          <cell r="I101">
            <v>21.16</v>
          </cell>
          <cell r="J101">
            <v>9.9557730309588788</v>
          </cell>
          <cell r="K101">
            <v>58</v>
          </cell>
          <cell r="L101">
            <v>0</v>
          </cell>
          <cell r="M101">
            <v>0</v>
          </cell>
          <cell r="N101">
            <v>159372</v>
          </cell>
          <cell r="O101">
            <v>0.74984473510868543</v>
          </cell>
          <cell r="P101">
            <v>5292</v>
          </cell>
          <cell r="Q101">
            <v>24.898842570810203</v>
          </cell>
        </row>
        <row r="102">
          <cell r="A102" t="str">
            <v>b</v>
          </cell>
          <cell r="B102" t="str">
            <v>91-92</v>
          </cell>
          <cell r="C102">
            <v>60</v>
          </cell>
          <cell r="D102">
            <v>350</v>
          </cell>
          <cell r="E102">
            <v>166.64</v>
          </cell>
          <cell r="F102">
            <v>47.611428571428569</v>
          </cell>
          <cell r="G102">
            <v>42.98</v>
          </cell>
          <cell r="H102">
            <v>31.704718417047182</v>
          </cell>
          <cell r="I102">
            <v>17.46</v>
          </cell>
          <cell r="J102">
            <v>10.477676428228518</v>
          </cell>
          <cell r="K102">
            <v>30</v>
          </cell>
          <cell r="L102">
            <v>0</v>
          </cell>
          <cell r="M102">
            <v>0</v>
          </cell>
          <cell r="N102">
            <v>126486</v>
          </cell>
          <cell r="O102">
            <v>0.75903744599135858</v>
          </cell>
          <cell r="P102">
            <v>1923</v>
          </cell>
          <cell r="Q102">
            <v>11.539846375420067</v>
          </cell>
        </row>
        <row r="103">
          <cell r="A103" t="str">
            <v xml:space="preserve"> </v>
          </cell>
          <cell r="B103" t="str">
            <v>92-93</v>
          </cell>
          <cell r="C103">
            <v>60</v>
          </cell>
          <cell r="D103">
            <v>300</v>
          </cell>
          <cell r="E103">
            <v>284.81</v>
          </cell>
          <cell r="F103">
            <v>94.936666666666667</v>
          </cell>
          <cell r="G103">
            <v>87.9</v>
          </cell>
          <cell r="H103">
            <v>54.965647676393395</v>
          </cell>
          <cell r="I103">
            <v>29.54</v>
          </cell>
          <cell r="J103">
            <v>10.371826831923036</v>
          </cell>
          <cell r="K103">
            <v>50</v>
          </cell>
          <cell r="L103">
            <v>0</v>
          </cell>
          <cell r="M103">
            <v>0</v>
          </cell>
          <cell r="N103">
            <v>205036</v>
          </cell>
          <cell r="O103">
            <v>0.71990449773533227</v>
          </cell>
          <cell r="P103">
            <v>3864</v>
          </cell>
          <cell r="Q103">
            <v>13.566939363084161</v>
          </cell>
        </row>
        <row r="104">
          <cell r="A104" t="str">
            <v>c</v>
          </cell>
          <cell r="B104" t="str">
            <v>93-94</v>
          </cell>
          <cell r="C104">
            <v>50</v>
          </cell>
          <cell r="D104">
            <v>300</v>
          </cell>
          <cell r="E104">
            <v>304.72899999999998</v>
          </cell>
          <cell r="F104">
            <v>101.57633333333332</v>
          </cell>
          <cell r="G104">
            <v>92.043342465753426</v>
          </cell>
          <cell r="H104">
            <v>69.572831050228316</v>
          </cell>
          <cell r="I104">
            <v>32.345314999999999</v>
          </cell>
          <cell r="J104">
            <v>10.614452513544823</v>
          </cell>
          <cell r="K104">
            <v>50</v>
          </cell>
          <cell r="L104">
            <v>0</v>
          </cell>
          <cell r="M104">
            <v>0</v>
          </cell>
          <cell r="N104">
            <v>211815.05</v>
          </cell>
          <cell r="O104">
            <v>0.69509318115440277</v>
          </cell>
          <cell r="P104">
            <v>3308.25</v>
          </cell>
          <cell r="Q104">
            <v>10.856367460924297</v>
          </cell>
        </row>
        <row r="105">
          <cell r="A105" t="str">
            <v xml:space="preserve"> </v>
          </cell>
          <cell r="B105" t="str">
            <v>94-95</v>
          </cell>
          <cell r="C105">
            <v>50</v>
          </cell>
          <cell r="D105">
            <v>300</v>
          </cell>
          <cell r="E105">
            <v>304.39999999999998</v>
          </cell>
          <cell r="F105">
            <v>101.46666666666665</v>
          </cell>
          <cell r="G105">
            <v>89.8</v>
          </cell>
          <cell r="H105">
            <v>69.49771689497716</v>
          </cell>
          <cell r="I105">
            <v>31.2</v>
          </cell>
          <cell r="J105">
            <v>10.249671484888305</v>
          </cell>
          <cell r="K105">
            <v>50</v>
          </cell>
          <cell r="L105">
            <v>0</v>
          </cell>
          <cell r="M105">
            <v>0</v>
          </cell>
          <cell r="N105">
            <v>214826</v>
          </cell>
          <cell r="O105">
            <v>0.70573587385019709</v>
          </cell>
          <cell r="P105">
            <v>5006</v>
          </cell>
          <cell r="Q105">
            <v>16.445466491458607</v>
          </cell>
        </row>
        <row r="106">
          <cell r="A106" t="str">
            <v>d</v>
          </cell>
          <cell r="B106" t="str">
            <v>95-96</v>
          </cell>
          <cell r="C106">
            <v>50</v>
          </cell>
          <cell r="D106">
            <v>300</v>
          </cell>
          <cell r="E106">
            <v>294.39999999999998</v>
          </cell>
          <cell r="F106">
            <v>98.133333333333326</v>
          </cell>
          <cell r="G106">
            <v>90.6</v>
          </cell>
          <cell r="H106">
            <v>67.030965391621123</v>
          </cell>
          <cell r="I106">
            <v>32.299999999999997</v>
          </cell>
          <cell r="J106">
            <v>10.971467391304348</v>
          </cell>
          <cell r="K106">
            <v>50</v>
          </cell>
          <cell r="L106">
            <v>0</v>
          </cell>
          <cell r="M106">
            <v>0</v>
          </cell>
          <cell r="N106">
            <v>204359</v>
          </cell>
          <cell r="O106">
            <v>0.69415421195652172</v>
          </cell>
          <cell r="P106">
            <v>2743</v>
          </cell>
          <cell r="Q106">
            <v>9.3172554347826093</v>
          </cell>
        </row>
        <row r="107">
          <cell r="A107" t="str">
            <v xml:space="preserve"> </v>
          </cell>
          <cell r="B107" t="str">
            <v>96-97</v>
          </cell>
          <cell r="C107">
            <v>50</v>
          </cell>
          <cell r="D107">
            <v>300</v>
          </cell>
          <cell r="E107">
            <v>258.89999999999998</v>
          </cell>
          <cell r="F107">
            <v>86.299999999999983</v>
          </cell>
          <cell r="G107">
            <v>85.6</v>
          </cell>
          <cell r="H107">
            <v>59.10958904109588</v>
          </cell>
          <cell r="I107">
            <v>29</v>
          </cell>
          <cell r="J107">
            <v>11.201235998455003</v>
          </cell>
          <cell r="K107">
            <v>49</v>
          </cell>
          <cell r="L107">
            <v>0</v>
          </cell>
          <cell r="M107">
            <v>0</v>
          </cell>
          <cell r="N107">
            <v>177922</v>
          </cell>
          <cell r="O107">
            <v>0.68722286597141757</v>
          </cell>
          <cell r="P107">
            <v>2063</v>
          </cell>
          <cell r="Q107">
            <v>7.9683275395905762</v>
          </cell>
        </row>
        <row r="108">
          <cell r="A108" t="str">
            <v>e</v>
          </cell>
          <cell r="B108" t="str">
            <v>97-98</v>
          </cell>
          <cell r="C108">
            <v>50</v>
          </cell>
          <cell r="D108">
            <v>300</v>
          </cell>
          <cell r="E108">
            <v>251.97</v>
          </cell>
          <cell r="F108">
            <v>83.99</v>
          </cell>
          <cell r="G108">
            <v>87.6</v>
          </cell>
          <cell r="H108">
            <v>57.527397260273972</v>
          </cell>
          <cell r="I108">
            <v>30.628</v>
          </cell>
          <cell r="J108">
            <v>12.155415327221496</v>
          </cell>
          <cell r="K108">
            <v>50</v>
          </cell>
          <cell r="L108">
            <v>0</v>
          </cell>
          <cell r="M108">
            <v>0</v>
          </cell>
          <cell r="N108">
            <v>174156</v>
          </cell>
          <cell r="O108">
            <v>0.69117752113346831</v>
          </cell>
          <cell r="P108">
            <v>2350</v>
          </cell>
          <cell r="Q108">
            <v>9.3265071238639514</v>
          </cell>
        </row>
        <row r="109">
          <cell r="A109" t="str">
            <v xml:space="preserve"> </v>
          </cell>
          <cell r="B109" t="str">
            <v>98-99</v>
          </cell>
          <cell r="C109">
            <v>50</v>
          </cell>
          <cell r="D109">
            <v>300</v>
          </cell>
          <cell r="E109">
            <v>202.17</v>
          </cell>
          <cell r="F109">
            <v>67.39</v>
          </cell>
          <cell r="G109">
            <v>76</v>
          </cell>
          <cell r="H109">
            <v>46.157534246575345</v>
          </cell>
          <cell r="I109">
            <v>25.5</v>
          </cell>
          <cell r="J109">
            <v>12.613147351239057</v>
          </cell>
          <cell r="K109">
            <v>49</v>
          </cell>
          <cell r="L109">
            <v>0</v>
          </cell>
          <cell r="M109">
            <v>0</v>
          </cell>
          <cell r="N109">
            <v>135455</v>
          </cell>
          <cell r="O109">
            <v>0.67000544096552406</v>
          </cell>
          <cell r="P109">
            <v>2779</v>
          </cell>
          <cell r="Q109">
            <v>13.745857446703271</v>
          </cell>
        </row>
        <row r="110">
          <cell r="A110" t="str">
            <v>f</v>
          </cell>
          <cell r="B110" t="str">
            <v>99-00</v>
          </cell>
          <cell r="C110">
            <v>50</v>
          </cell>
          <cell r="D110">
            <v>250</v>
          </cell>
          <cell r="E110">
            <v>248.2</v>
          </cell>
          <cell r="F110">
            <v>98.9</v>
          </cell>
          <cell r="G110">
            <v>86.2</v>
          </cell>
          <cell r="H110">
            <v>56.5</v>
          </cell>
          <cell r="I110">
            <v>29.3</v>
          </cell>
          <cell r="J110">
            <v>11.804995970991136</v>
          </cell>
          <cell r="K110">
            <v>50</v>
          </cell>
          <cell r="L110">
            <v>0</v>
          </cell>
          <cell r="M110">
            <v>0</v>
          </cell>
          <cell r="N110">
            <v>170257</v>
          </cell>
          <cell r="O110">
            <v>0.68596696212731667</v>
          </cell>
          <cell r="P110">
            <v>1599</v>
          </cell>
          <cell r="Q110">
            <v>6.4423851732473816</v>
          </cell>
        </row>
        <row r="111">
          <cell r="A111" t="str">
            <v xml:space="preserve"> </v>
          </cell>
          <cell r="B111" t="str">
            <v>00-01</v>
          </cell>
          <cell r="C111">
            <v>50</v>
          </cell>
          <cell r="D111">
            <v>250</v>
          </cell>
          <cell r="E111">
            <v>180.96</v>
          </cell>
          <cell r="F111">
            <v>71.81</v>
          </cell>
          <cell r="G111">
            <v>64.22</v>
          </cell>
          <cell r="H111">
            <v>41.31</v>
          </cell>
          <cell r="I111">
            <v>23.72</v>
          </cell>
          <cell r="J111">
            <v>13.1078691423519</v>
          </cell>
          <cell r="K111">
            <v>49</v>
          </cell>
          <cell r="L111">
            <v>0</v>
          </cell>
          <cell r="M111">
            <v>0</v>
          </cell>
          <cell r="N111">
            <v>131657</v>
          </cell>
          <cell r="O111">
            <v>0.72754752431476566</v>
          </cell>
          <cell r="P111">
            <v>2944</v>
          </cell>
          <cell r="Q111">
            <v>16.268788682581786</v>
          </cell>
        </row>
        <row r="112">
          <cell r="A112" t="str">
            <v>Average last 5 years</v>
          </cell>
          <cell r="B112" t="str">
            <v xml:space="preserve">RAJGHAT     MDDL    </v>
          </cell>
          <cell r="C112" t="str">
            <v>M</v>
          </cell>
          <cell r="D112">
            <v>280</v>
          </cell>
          <cell r="E112">
            <v>228.44</v>
          </cell>
          <cell r="F112">
            <v>81.677999999999983</v>
          </cell>
          <cell r="G112">
            <v>79.924000000000007</v>
          </cell>
          <cell r="H112">
            <v>52.120904109589034</v>
          </cell>
          <cell r="I112">
            <v>27.6296</v>
          </cell>
          <cell r="J112">
            <v>12.176532758051719</v>
          </cell>
          <cell r="K112">
            <v>49.4</v>
          </cell>
          <cell r="L112">
            <v>0</v>
          </cell>
          <cell r="M112">
            <v>0</v>
          </cell>
          <cell r="N112">
            <v>157889.4</v>
          </cell>
          <cell r="O112">
            <v>0.69238406290249854</v>
          </cell>
          <cell r="P112">
            <v>2347</v>
          </cell>
          <cell r="Q112">
            <v>10.750373193197394</v>
          </cell>
        </row>
        <row r="113">
          <cell r="A113" t="str">
            <v>AMARKANTAK II</v>
          </cell>
          <cell r="B113" t="str">
            <v>88-89</v>
          </cell>
          <cell r="C113">
            <v>240</v>
          </cell>
          <cell r="D113">
            <v>1250</v>
          </cell>
          <cell r="E113">
            <v>1209.6600000000001</v>
          </cell>
          <cell r="F113">
            <v>96.772800000000018</v>
          </cell>
          <cell r="G113">
            <v>78.19</v>
          </cell>
          <cell r="H113">
            <v>57.537100456621012</v>
          </cell>
          <cell r="I113" t="str">
            <v xml:space="preserve"> </v>
          </cell>
          <cell r="J113">
            <v>0</v>
          </cell>
          <cell r="K113">
            <v>230</v>
          </cell>
          <cell r="L113">
            <v>0</v>
          </cell>
          <cell r="M113">
            <v>0</v>
          </cell>
          <cell r="N113">
            <v>908200</v>
          </cell>
          <cell r="O113">
            <v>0.75078947803515039</v>
          </cell>
          <cell r="P113">
            <v>9857</v>
          </cell>
          <cell r="Q113">
            <v>8.1485706727510205</v>
          </cell>
        </row>
        <row r="114">
          <cell r="A114" t="str">
            <v xml:space="preserve"> </v>
          </cell>
          <cell r="B114" t="str">
            <v>89-90</v>
          </cell>
          <cell r="C114">
            <v>240</v>
          </cell>
          <cell r="D114">
            <v>1310</v>
          </cell>
          <cell r="E114">
            <v>988.66</v>
          </cell>
          <cell r="F114">
            <v>75.470229007633591</v>
          </cell>
          <cell r="G114">
            <v>69.31</v>
          </cell>
          <cell r="H114">
            <v>47.025304414003045</v>
          </cell>
          <cell r="I114">
            <v>103</v>
          </cell>
          <cell r="J114">
            <v>10.418141727186294</v>
          </cell>
          <cell r="K114">
            <v>200</v>
          </cell>
          <cell r="L114">
            <v>0</v>
          </cell>
          <cell r="M114">
            <v>0</v>
          </cell>
          <cell r="N114">
            <v>755851</v>
          </cell>
          <cell r="O114">
            <v>0.76452066433354238</v>
          </cell>
          <cell r="P114">
            <v>11664</v>
          </cell>
          <cell r="Q114">
            <v>11.797786903485527</v>
          </cell>
        </row>
        <row r="115">
          <cell r="A115">
            <v>1</v>
          </cell>
          <cell r="B115" t="str">
            <v>90-91</v>
          </cell>
          <cell r="C115">
            <v>240</v>
          </cell>
          <cell r="D115">
            <v>1250</v>
          </cell>
          <cell r="E115">
            <v>791.39</v>
          </cell>
          <cell r="F115">
            <v>63.311199999999999</v>
          </cell>
          <cell r="G115">
            <v>55.96</v>
          </cell>
          <cell r="H115">
            <v>37.642218417047182</v>
          </cell>
          <cell r="I115">
            <v>87.17</v>
          </cell>
          <cell r="J115">
            <v>11.014796750022112</v>
          </cell>
          <cell r="K115">
            <v>190</v>
          </cell>
          <cell r="L115">
            <v>0</v>
          </cell>
          <cell r="M115">
            <v>0</v>
          </cell>
          <cell r="N115">
            <v>643580</v>
          </cell>
          <cell r="O115">
            <v>0.81322735945614677</v>
          </cell>
          <cell r="P115">
            <v>10599</v>
          </cell>
          <cell r="Q115">
            <v>13.39289098927204</v>
          </cell>
        </row>
        <row r="116">
          <cell r="A116">
            <v>2</v>
          </cell>
          <cell r="B116" t="str">
            <v>91-92</v>
          </cell>
          <cell r="C116">
            <v>240</v>
          </cell>
          <cell r="D116">
            <v>1200</v>
          </cell>
          <cell r="E116">
            <v>902.14</v>
          </cell>
          <cell r="F116">
            <v>75.178333333333327</v>
          </cell>
          <cell r="G116">
            <v>63.18</v>
          </cell>
          <cell r="H116">
            <v>42.792767152398298</v>
          </cell>
          <cell r="I116">
            <v>96.78</v>
          </cell>
          <cell r="J116">
            <v>10.727824949564368</v>
          </cell>
          <cell r="K116">
            <v>195</v>
          </cell>
          <cell r="L116">
            <v>0</v>
          </cell>
          <cell r="M116">
            <v>0</v>
          </cell>
          <cell r="N116">
            <v>744899</v>
          </cell>
          <cell r="O116">
            <v>0.82570221916775666</v>
          </cell>
          <cell r="P116">
            <v>13223</v>
          </cell>
          <cell r="Q116">
            <v>14.657370252954086</v>
          </cell>
        </row>
        <row r="117">
          <cell r="A117">
            <v>3</v>
          </cell>
          <cell r="B117" t="str">
            <v>92-93</v>
          </cell>
          <cell r="C117">
            <v>240</v>
          </cell>
          <cell r="D117">
            <v>1200</v>
          </cell>
          <cell r="E117">
            <v>991.24</v>
          </cell>
          <cell r="F117">
            <v>82.603333333333339</v>
          </cell>
          <cell r="G117">
            <v>70.989999999999995</v>
          </cell>
          <cell r="H117">
            <v>47.148021308980212</v>
          </cell>
          <cell r="I117">
            <v>106.47</v>
          </cell>
          <cell r="J117">
            <v>10.741091965618821</v>
          </cell>
          <cell r="K117">
            <v>211</v>
          </cell>
          <cell r="L117">
            <v>0</v>
          </cell>
          <cell r="M117">
            <v>0</v>
          </cell>
          <cell r="N117">
            <v>797288</v>
          </cell>
          <cell r="O117">
            <v>0.80433396553811387</v>
          </cell>
          <cell r="P117">
            <v>13294</v>
          </cell>
          <cell r="Q117">
            <v>13.411484605141036</v>
          </cell>
        </row>
        <row r="118">
          <cell r="A118" t="str">
            <v>Note :-</v>
          </cell>
          <cell r="B118" t="str">
            <v>93-94</v>
          </cell>
          <cell r="C118">
            <v>240</v>
          </cell>
          <cell r="D118">
            <v>1120</v>
          </cell>
          <cell r="E118">
            <v>1070.5160000000001</v>
          </cell>
          <cell r="F118">
            <v>95.581785714285715</v>
          </cell>
          <cell r="G118">
            <v>70.069999999999993</v>
          </cell>
          <cell r="H118">
            <v>50.918759512937605</v>
          </cell>
          <cell r="I118">
            <v>104.467</v>
          </cell>
          <cell r="J118">
            <v>9.7585650284535674</v>
          </cell>
          <cell r="K118">
            <v>205</v>
          </cell>
          <cell r="L118">
            <v>0</v>
          </cell>
          <cell r="M118">
            <v>0</v>
          </cell>
          <cell r="N118">
            <v>783385.61</v>
          </cell>
          <cell r="O118">
            <v>0.73178318679963683</v>
          </cell>
          <cell r="P118">
            <v>10814.63</v>
          </cell>
          <cell r="Q118">
            <v>10.10225909748196</v>
          </cell>
        </row>
        <row r="119">
          <cell r="A119" t="str">
            <v>Note :-</v>
          </cell>
          <cell r="B119" t="str">
            <v>94-95</v>
          </cell>
          <cell r="C119">
            <v>240</v>
          </cell>
          <cell r="D119">
            <v>1100</v>
          </cell>
          <cell r="E119">
            <v>1122.9000000000001</v>
          </cell>
          <cell r="F119">
            <v>102.08181818181819</v>
          </cell>
          <cell r="G119">
            <v>76.099999999999994</v>
          </cell>
          <cell r="H119">
            <v>53.410388127853885</v>
          </cell>
          <cell r="I119">
            <v>106.9</v>
          </cell>
          <cell r="J119">
            <v>9.5199928755899901</v>
          </cell>
          <cell r="K119">
            <v>225</v>
          </cell>
          <cell r="L119">
            <v>0</v>
          </cell>
          <cell r="M119">
            <v>0</v>
          </cell>
          <cell r="N119">
            <v>871239</v>
          </cell>
          <cell r="O119">
            <v>0.7758829815655891</v>
          </cell>
          <cell r="P119">
            <v>12775</v>
          </cell>
          <cell r="Q119">
            <v>11.376792234393088</v>
          </cell>
        </row>
        <row r="120">
          <cell r="A120" t="str">
            <v>EXECUTIVE SUMMARY</v>
          </cell>
          <cell r="B120" t="str">
            <v>95-96</v>
          </cell>
          <cell r="C120">
            <v>240</v>
          </cell>
          <cell r="D120">
            <v>1150</v>
          </cell>
          <cell r="E120">
            <v>958</v>
          </cell>
          <cell r="F120">
            <v>83.304347826086953</v>
          </cell>
          <cell r="G120">
            <v>73.400000000000006</v>
          </cell>
          <cell r="H120">
            <v>45.442471159684274</v>
          </cell>
          <cell r="I120">
            <v>101.8</v>
          </cell>
          <cell r="J120">
            <v>10.626304801670146</v>
          </cell>
          <cell r="K120">
            <v>215</v>
          </cell>
          <cell r="L120">
            <v>0</v>
          </cell>
          <cell r="M120">
            <v>0</v>
          </cell>
          <cell r="N120">
            <v>742828</v>
          </cell>
          <cell r="O120">
            <v>0.77539457202505224</v>
          </cell>
          <cell r="P120">
            <v>11723</v>
          </cell>
          <cell r="Q120">
            <v>12.236951983298539</v>
          </cell>
        </row>
        <row r="121">
          <cell r="A121" t="str">
            <v>96-97 to 00-01</v>
          </cell>
          <cell r="B121" t="str">
            <v>96-97</v>
          </cell>
          <cell r="C121">
            <v>240</v>
          </cell>
          <cell r="D121">
            <v>1200</v>
          </cell>
          <cell r="E121">
            <v>420.6</v>
          </cell>
          <cell r="F121">
            <v>35.049999999999997</v>
          </cell>
          <cell r="G121">
            <v>29.8</v>
          </cell>
          <cell r="H121">
            <v>20.005707762557076</v>
          </cell>
          <cell r="I121">
            <v>45.2</v>
          </cell>
          <cell r="J121">
            <v>10.746552543984784</v>
          </cell>
          <cell r="K121">
            <v>105</v>
          </cell>
          <cell r="L121">
            <v>0</v>
          </cell>
          <cell r="M121">
            <v>0</v>
          </cell>
          <cell r="N121">
            <v>321549</v>
          </cell>
          <cell r="O121">
            <v>0.76450071326676172</v>
          </cell>
          <cell r="P121">
            <v>3942</v>
          </cell>
          <cell r="Q121">
            <v>9.3723252496433656</v>
          </cell>
        </row>
        <row r="122">
          <cell r="A122" t="str">
            <v xml:space="preserve"> HYDEL GENETRATION</v>
          </cell>
          <cell r="B122" t="str">
            <v>97-98</v>
          </cell>
          <cell r="C122">
            <v>240</v>
          </cell>
          <cell r="D122">
            <v>1000</v>
          </cell>
          <cell r="E122">
            <v>526.26</v>
          </cell>
          <cell r="F122">
            <v>52.625999999999998</v>
          </cell>
          <cell r="G122">
            <v>31.9</v>
          </cell>
          <cell r="H122">
            <v>25.031392694063928</v>
          </cell>
          <cell r="I122">
            <v>49.438000000000002</v>
          </cell>
          <cell r="J122">
            <v>9.39421578687341</v>
          </cell>
          <cell r="K122">
            <v>220</v>
          </cell>
          <cell r="L122">
            <v>0</v>
          </cell>
          <cell r="M122">
            <v>0</v>
          </cell>
          <cell r="N122">
            <v>385051</v>
          </cell>
          <cell r="O122">
            <v>0.73167445749249416</v>
          </cell>
          <cell r="P122">
            <v>3240</v>
          </cell>
          <cell r="Q122">
            <v>6.1566526051761485</v>
          </cell>
        </row>
        <row r="123">
          <cell r="A123" t="str">
            <v xml:space="preserve"> </v>
          </cell>
          <cell r="B123" t="str">
            <v>98-99</v>
          </cell>
          <cell r="C123">
            <v>240</v>
          </cell>
          <cell r="D123">
            <v>1200</v>
          </cell>
          <cell r="E123">
            <v>997.7</v>
          </cell>
          <cell r="F123">
            <v>83.141666666666666</v>
          </cell>
          <cell r="G123">
            <v>58.8</v>
          </cell>
          <cell r="H123">
            <v>47.455289193302889</v>
          </cell>
          <cell r="I123">
            <v>97.4</v>
          </cell>
          <cell r="J123">
            <v>9.7624536433797733</v>
          </cell>
          <cell r="K123">
            <v>220</v>
          </cell>
          <cell r="L123">
            <v>0</v>
          </cell>
          <cell r="M123">
            <v>0</v>
          </cell>
          <cell r="N123">
            <v>652165</v>
          </cell>
          <cell r="O123">
            <v>0.65366843740603386</v>
          </cell>
          <cell r="P123">
            <v>3605</v>
          </cell>
          <cell r="Q123">
            <v>3.6133106144131499</v>
          </cell>
        </row>
        <row r="124">
          <cell r="A124">
            <v>1</v>
          </cell>
          <cell r="B124" t="str">
            <v>99-00</v>
          </cell>
          <cell r="C124">
            <v>240</v>
          </cell>
          <cell r="D124">
            <v>900</v>
          </cell>
          <cell r="E124">
            <v>1048.8</v>
          </cell>
          <cell r="F124">
            <v>87.4</v>
          </cell>
          <cell r="G124">
            <v>65.099999999999994</v>
          </cell>
          <cell r="H124">
            <v>49.7</v>
          </cell>
          <cell r="I124">
            <v>105.9</v>
          </cell>
          <cell r="J124">
            <v>10.09725400457666</v>
          </cell>
          <cell r="K124">
            <v>200</v>
          </cell>
          <cell r="L124">
            <v>0</v>
          </cell>
          <cell r="M124">
            <v>0</v>
          </cell>
          <cell r="N124">
            <v>674871</v>
          </cell>
          <cell r="O124">
            <v>0.64346967963386725</v>
          </cell>
          <cell r="P124">
            <v>3020</v>
          </cell>
          <cell r="Q124">
            <v>2.8794813119755913</v>
          </cell>
        </row>
        <row r="125">
          <cell r="A125">
            <v>2</v>
          </cell>
          <cell r="B125" t="str">
            <v>00-01</v>
          </cell>
          <cell r="C125">
            <v>240</v>
          </cell>
          <cell r="D125">
            <v>1150</v>
          </cell>
          <cell r="E125">
            <v>968.97</v>
          </cell>
          <cell r="F125">
            <v>84.19</v>
          </cell>
          <cell r="G125">
            <v>62.4</v>
          </cell>
          <cell r="H125">
            <v>46.09</v>
          </cell>
          <cell r="I125">
            <v>95.83</v>
          </cell>
          <cell r="J125">
            <v>9.8898830717153263</v>
          </cell>
          <cell r="K125">
            <v>200</v>
          </cell>
          <cell r="L125">
            <v>0</v>
          </cell>
          <cell r="M125">
            <v>0</v>
          </cell>
          <cell r="N125">
            <v>723885</v>
          </cell>
          <cell r="O125">
            <v>0.74706647264621195</v>
          </cell>
          <cell r="P125">
            <v>5474</v>
          </cell>
          <cell r="Q125">
            <v>5.6492977078753723</v>
          </cell>
        </row>
        <row r="126">
          <cell r="A126" t="str">
            <v>Average last 5 years</v>
          </cell>
          <cell r="B126" t="str">
            <v>ACHIEVEMENT Percentage of ( 2 )</v>
          </cell>
          <cell r="C126" t="str">
            <v>%</v>
          </cell>
          <cell r="D126">
            <v>1090</v>
          </cell>
          <cell r="E126">
            <v>792.46600000000001</v>
          </cell>
          <cell r="F126">
            <v>68.481533333333331</v>
          </cell>
          <cell r="G126">
            <v>49.6</v>
          </cell>
          <cell r="H126">
            <v>37.656477929984774</v>
          </cell>
          <cell r="I126">
            <v>78.753599999999992</v>
          </cell>
          <cell r="J126">
            <v>9.9780718101059911</v>
          </cell>
          <cell r="K126">
            <v>189</v>
          </cell>
          <cell r="L126">
            <v>0</v>
          </cell>
          <cell r="M126">
            <v>0</v>
          </cell>
          <cell r="N126">
            <v>551504.19999999995</v>
          </cell>
          <cell r="O126">
            <v>0.70807595208907392</v>
          </cell>
          <cell r="P126">
            <v>3856.2</v>
          </cell>
          <cell r="Q126">
            <v>5.5342134978167259</v>
          </cell>
        </row>
        <row r="127">
          <cell r="A127" t="str">
            <v>AMARKANTAK</v>
          </cell>
          <cell r="B127" t="str">
            <v>88-89</v>
          </cell>
          <cell r="C127">
            <v>300</v>
          </cell>
          <cell r="D127">
            <v>1550</v>
          </cell>
          <cell r="E127">
            <v>1584.98</v>
          </cell>
          <cell r="F127">
            <v>102.25677419354838</v>
          </cell>
          <cell r="G127">
            <v>80.05</v>
          </cell>
          <cell r="H127">
            <v>60.31126331811263</v>
          </cell>
          <cell r="I127">
            <v>0</v>
          </cell>
          <cell r="J127">
            <v>0</v>
          </cell>
          <cell r="K127" t="str">
            <v xml:space="preserve"> </v>
          </cell>
          <cell r="L127" t="str">
            <v xml:space="preserve"> </v>
          </cell>
          <cell r="M127" t="str">
            <v xml:space="preserve"> </v>
          </cell>
          <cell r="N127">
            <v>1161180</v>
          </cell>
          <cell r="O127">
            <v>0.73261492258577399</v>
          </cell>
          <cell r="P127">
            <v>12000</v>
          </cell>
          <cell r="Q127">
            <v>7.57107345203094</v>
          </cell>
        </row>
        <row r="128">
          <cell r="A128">
            <v>5</v>
          </cell>
          <cell r="B128" t="str">
            <v>89-90</v>
          </cell>
          <cell r="C128">
            <v>300</v>
          </cell>
          <cell r="D128">
            <v>1640</v>
          </cell>
          <cell r="E128">
            <v>1336.95</v>
          </cell>
          <cell r="F128">
            <v>81.521341463414629</v>
          </cell>
          <cell r="G128">
            <v>74.346000000000004</v>
          </cell>
          <cell r="H128">
            <v>50.873287671232873</v>
          </cell>
          <cell r="I128">
            <v>103</v>
          </cell>
          <cell r="J128">
            <v>7.7041026216388042</v>
          </cell>
          <cell r="K128" t="str">
            <v xml:space="preserve"> </v>
          </cell>
          <cell r="L128">
            <v>31115</v>
          </cell>
          <cell r="M128">
            <v>1015605</v>
          </cell>
          <cell r="N128">
            <v>997310</v>
          </cell>
          <cell r="O128">
            <v>0.74595908597928118</v>
          </cell>
          <cell r="P128">
            <v>14785</v>
          </cell>
          <cell r="Q128">
            <v>11.0587531321291</v>
          </cell>
        </row>
        <row r="129">
          <cell r="A129">
            <v>6</v>
          </cell>
          <cell r="B129" t="str">
            <v>90-91</v>
          </cell>
          <cell r="C129">
            <v>300</v>
          </cell>
          <cell r="D129">
            <v>1600</v>
          </cell>
          <cell r="E129">
            <v>1003.93</v>
          </cell>
          <cell r="F129">
            <v>62.745624999999997</v>
          </cell>
          <cell r="G129">
            <v>55.871999999999993</v>
          </cell>
          <cell r="H129">
            <v>38.201293759512936</v>
          </cell>
          <cell r="I129">
            <v>108.33</v>
          </cell>
          <cell r="J129">
            <v>10.790592969629357</v>
          </cell>
          <cell r="K129" t="str">
            <v xml:space="preserve"> </v>
          </cell>
          <cell r="L129">
            <v>47723</v>
          </cell>
          <cell r="M129">
            <v>791141</v>
          </cell>
          <cell r="N129">
            <v>802952</v>
          </cell>
          <cell r="O129">
            <v>0.7998087516061877</v>
          </cell>
          <cell r="P129">
            <v>15891</v>
          </cell>
          <cell r="Q129">
            <v>15.828792844122599</v>
          </cell>
        </row>
        <row r="130">
          <cell r="A130">
            <v>7</v>
          </cell>
          <cell r="B130" t="str">
            <v>91-92</v>
          </cell>
          <cell r="C130">
            <v>300</v>
          </cell>
          <cell r="D130">
            <v>1550</v>
          </cell>
          <cell r="E130">
            <v>1068.78</v>
          </cell>
          <cell r="F130">
            <v>68.953548387096774</v>
          </cell>
          <cell r="G130">
            <v>59.14</v>
          </cell>
          <cell r="H130">
            <v>40.557832422586522</v>
          </cell>
          <cell r="I130">
            <v>114.24000000000001</v>
          </cell>
          <cell r="J130">
            <v>10.688822769887162</v>
          </cell>
          <cell r="K130" t="str">
            <v xml:space="preserve"> </v>
          </cell>
          <cell r="L130">
            <v>51627</v>
          </cell>
          <cell r="M130">
            <v>828867</v>
          </cell>
          <cell r="N130">
            <v>871385</v>
          </cell>
          <cell r="O130">
            <v>0.81530810831041001</v>
          </cell>
          <cell r="P130">
            <v>15146</v>
          </cell>
          <cell r="Q130">
            <v>14.171298115608451</v>
          </cell>
        </row>
        <row r="131">
          <cell r="A131" t="str">
            <v>a</v>
          </cell>
          <cell r="B131" t="str">
            <v>92-93</v>
          </cell>
          <cell r="C131">
            <v>300</v>
          </cell>
          <cell r="D131">
            <v>1500</v>
          </cell>
          <cell r="E131">
            <v>1276.05</v>
          </cell>
          <cell r="F131">
            <v>85.07</v>
          </cell>
          <cell r="G131">
            <v>74.372</v>
          </cell>
          <cell r="H131">
            <v>48.693790640168515</v>
          </cell>
          <cell r="I131">
            <v>136.01</v>
          </cell>
          <cell r="J131">
            <v>10.65867324948082</v>
          </cell>
          <cell r="K131" t="str">
            <v xml:space="preserve"> </v>
          </cell>
          <cell r="L131">
            <v>3954</v>
          </cell>
          <cell r="M131">
            <v>1008841</v>
          </cell>
          <cell r="N131">
            <v>1002324</v>
          </cell>
          <cell r="O131">
            <v>0.78548959680263308</v>
          </cell>
          <cell r="P131">
            <v>17158</v>
          </cell>
          <cell r="Q131">
            <v>13.446181575957056</v>
          </cell>
        </row>
        <row r="132">
          <cell r="A132" t="str">
            <v xml:space="preserve"> </v>
          </cell>
          <cell r="B132" t="str">
            <v>93-94</v>
          </cell>
          <cell r="C132">
            <v>290</v>
          </cell>
          <cell r="D132">
            <v>1420</v>
          </cell>
          <cell r="E132">
            <v>1375.2450000000001</v>
          </cell>
          <cell r="F132">
            <v>96.848239436619721</v>
          </cell>
          <cell r="G132">
            <v>73.858507321681628</v>
          </cell>
          <cell r="H132">
            <v>54.134978743504959</v>
          </cell>
          <cell r="I132">
            <v>136.81231500000001</v>
          </cell>
          <cell r="J132">
            <v>9.9482139546044532</v>
          </cell>
          <cell r="K132" t="str">
            <v xml:space="preserve"> </v>
          </cell>
          <cell r="L132">
            <v>10262</v>
          </cell>
          <cell r="M132">
            <v>1014037</v>
          </cell>
          <cell r="N132">
            <v>995200.65999999992</v>
          </cell>
          <cell r="O132">
            <v>0.72365335631105709</v>
          </cell>
          <cell r="P132">
            <v>14122.88</v>
          </cell>
          <cell r="Q132">
            <v>10.269355642085591</v>
          </cell>
        </row>
        <row r="133">
          <cell r="A133" t="str">
            <v>b</v>
          </cell>
          <cell r="B133" t="str">
            <v>94-95</v>
          </cell>
          <cell r="C133">
            <v>290</v>
          </cell>
          <cell r="D133">
            <v>1400</v>
          </cell>
          <cell r="E133">
            <v>1427.3000000000002</v>
          </cell>
          <cell r="F133">
            <v>101.95000000000002</v>
          </cell>
          <cell r="G133">
            <v>78.462068965517247</v>
          </cell>
          <cell r="H133">
            <v>56.030557125808691</v>
          </cell>
          <cell r="I133">
            <v>138.1</v>
          </cell>
          <cell r="J133">
            <v>9.6756112940517056</v>
          </cell>
          <cell r="K133" t="str">
            <v xml:space="preserve"> </v>
          </cell>
          <cell r="L133">
            <v>41415</v>
          </cell>
          <cell r="M133">
            <v>1102016</v>
          </cell>
          <cell r="N133">
            <v>1086065</v>
          </cell>
          <cell r="O133">
            <v>0.76092272122188731</v>
          </cell>
          <cell r="P133">
            <v>17781</v>
          </cell>
          <cell r="Q133">
            <v>12.457787430813422</v>
          </cell>
        </row>
        <row r="134">
          <cell r="A134" t="str">
            <v xml:space="preserve"> </v>
          </cell>
          <cell r="B134" t="str">
            <v>95-96</v>
          </cell>
          <cell r="C134">
            <v>290</v>
          </cell>
          <cell r="D134">
            <v>1450</v>
          </cell>
          <cell r="E134">
            <v>1252.4000000000001</v>
          </cell>
          <cell r="F134">
            <v>86.372413793103462</v>
          </cell>
          <cell r="G134">
            <v>76.365517241379308</v>
          </cell>
          <cell r="H134">
            <v>49.299322941269097</v>
          </cell>
          <cell r="I134">
            <v>134.1</v>
          </cell>
          <cell r="J134">
            <v>10.707441711913127</v>
          </cell>
          <cell r="K134">
            <v>245</v>
          </cell>
          <cell r="L134">
            <v>58749</v>
          </cell>
          <cell r="M134">
            <v>972440</v>
          </cell>
          <cell r="N134">
            <v>947187</v>
          </cell>
          <cell r="O134">
            <v>0.7562975087831364</v>
          </cell>
          <cell r="P134">
            <v>14466</v>
          </cell>
          <cell r="Q134">
            <v>11.550622804215905</v>
          </cell>
        </row>
        <row r="135">
          <cell r="A135" t="str">
            <v>c</v>
          </cell>
          <cell r="B135" t="str">
            <v>96-97</v>
          </cell>
          <cell r="C135">
            <v>290</v>
          </cell>
          <cell r="D135">
            <v>1500</v>
          </cell>
          <cell r="E135">
            <v>679.5</v>
          </cell>
          <cell r="F135">
            <v>45.3</v>
          </cell>
          <cell r="G135">
            <v>39.420689655172417</v>
          </cell>
          <cell r="H135">
            <v>26.747756258856874</v>
          </cell>
          <cell r="I135">
            <v>74.2</v>
          </cell>
          <cell r="J135">
            <v>10.919793966151582</v>
          </cell>
          <cell r="K135">
            <v>245</v>
          </cell>
          <cell r="L135">
            <v>84001</v>
          </cell>
          <cell r="M135">
            <v>471584</v>
          </cell>
          <cell r="N135">
            <v>499471</v>
          </cell>
          <cell r="O135">
            <v>0.73505665930831499</v>
          </cell>
          <cell r="P135">
            <v>6005</v>
          </cell>
          <cell r="Q135">
            <v>8.8373804267844012</v>
          </cell>
        </row>
        <row r="136">
          <cell r="A136" t="str">
            <v xml:space="preserve"> </v>
          </cell>
          <cell r="B136" t="str">
            <v>97-98</v>
          </cell>
          <cell r="C136">
            <v>290</v>
          </cell>
          <cell r="D136">
            <v>1300</v>
          </cell>
          <cell r="E136">
            <v>778.23</v>
          </cell>
          <cell r="F136">
            <v>59.863846153846154</v>
          </cell>
          <cell r="G136">
            <v>41.50344827586207</v>
          </cell>
          <cell r="H136">
            <v>30.634152102031177</v>
          </cell>
          <cell r="I136">
            <v>80.066000000000003</v>
          </cell>
          <cell r="J136">
            <v>10.288218136026625</v>
          </cell>
          <cell r="K136">
            <v>258</v>
          </cell>
          <cell r="L136">
            <v>58003</v>
          </cell>
          <cell r="M136">
            <v>576062</v>
          </cell>
          <cell r="N136">
            <v>559207</v>
          </cell>
          <cell r="O136">
            <v>0.71856263572465728</v>
          </cell>
          <cell r="P136">
            <v>5590</v>
          </cell>
          <cell r="Q136">
            <v>7.1829664752065581</v>
          </cell>
        </row>
        <row r="137">
          <cell r="A137" t="str">
            <v>d</v>
          </cell>
          <cell r="B137" t="str">
            <v>98-99</v>
          </cell>
          <cell r="C137">
            <v>290</v>
          </cell>
          <cell r="D137">
            <v>1500</v>
          </cell>
          <cell r="E137">
            <v>1199.8700000000001</v>
          </cell>
          <cell r="F137">
            <v>79.991333333333344</v>
          </cell>
          <cell r="G137">
            <v>61.765517241379314</v>
          </cell>
          <cell r="H137">
            <v>47.231538340418837</v>
          </cell>
          <cell r="I137">
            <v>122.9</v>
          </cell>
          <cell r="J137">
            <v>10.242776300765914</v>
          </cell>
          <cell r="K137">
            <v>270</v>
          </cell>
          <cell r="L137">
            <v>100659</v>
          </cell>
          <cell r="M137">
            <v>783861</v>
          </cell>
          <cell r="N137">
            <v>787620</v>
          </cell>
          <cell r="O137">
            <v>0.65642111228716427</v>
          </cell>
          <cell r="P137">
            <v>6384</v>
          </cell>
          <cell r="Q137">
            <v>5.3205763957762082</v>
          </cell>
        </row>
        <row r="138">
          <cell r="A138" t="str">
            <v xml:space="preserve"> </v>
          </cell>
          <cell r="B138" t="str">
            <v>99-00</v>
          </cell>
          <cell r="C138">
            <v>290</v>
          </cell>
          <cell r="D138">
            <v>1150</v>
          </cell>
          <cell r="E138">
            <v>1297</v>
          </cell>
          <cell r="F138">
            <v>112.8</v>
          </cell>
          <cell r="G138">
            <v>68.7</v>
          </cell>
          <cell r="H138">
            <v>50.9</v>
          </cell>
          <cell r="I138">
            <v>135.19999999999999</v>
          </cell>
          <cell r="J138">
            <v>10.424055512721663</v>
          </cell>
          <cell r="K138">
            <v>235</v>
          </cell>
          <cell r="L138">
            <v>0</v>
          </cell>
          <cell r="M138">
            <v>875677</v>
          </cell>
          <cell r="N138">
            <v>845128</v>
          </cell>
          <cell r="O138">
            <v>0.65160215882806471</v>
          </cell>
          <cell r="P138">
            <v>4619</v>
          </cell>
          <cell r="Q138">
            <v>3.5612952968388587</v>
          </cell>
        </row>
        <row r="139">
          <cell r="A139" t="str">
            <v>e</v>
          </cell>
          <cell r="B139" t="str">
            <v>00-01</v>
          </cell>
          <cell r="C139">
            <v>290</v>
          </cell>
          <cell r="D139">
            <v>1400</v>
          </cell>
          <cell r="E139">
            <v>1149.93</v>
          </cell>
          <cell r="F139">
            <v>82.14</v>
          </cell>
          <cell r="G139">
            <v>62.71</v>
          </cell>
          <cell r="H139">
            <v>45.27</v>
          </cell>
          <cell r="I139">
            <v>119.56</v>
          </cell>
          <cell r="J139">
            <v>10.397154609411007</v>
          </cell>
          <cell r="K139">
            <v>229</v>
          </cell>
          <cell r="L139">
            <v>106452</v>
          </cell>
          <cell r="M139">
            <v>784705</v>
          </cell>
          <cell r="N139">
            <v>855542</v>
          </cell>
          <cell r="O139">
            <v>0.74399485186054803</v>
          </cell>
          <cell r="P139">
            <v>8418</v>
          </cell>
          <cell r="Q139">
            <v>7.3204455923404028</v>
          </cell>
        </row>
        <row r="140">
          <cell r="A140" t="str">
            <v>Average last 5 years</v>
          </cell>
          <cell r="B140" t="str">
            <v>Energy   Contents   in   MKwh</v>
          </cell>
          <cell r="C140" t="str">
            <v>MU</v>
          </cell>
          <cell r="D140">
            <v>1370</v>
          </cell>
          <cell r="E140">
            <v>1020.9060000000002</v>
          </cell>
          <cell r="F140">
            <v>76.019035897435899</v>
          </cell>
          <cell r="G140">
            <v>54.819931034482764</v>
          </cell>
          <cell r="H140">
            <v>40.15668934026138</v>
          </cell>
          <cell r="I140">
            <v>106.38520000000001</v>
          </cell>
          <cell r="J140">
            <v>10.454399705015359</v>
          </cell>
          <cell r="K140">
            <v>247.4</v>
          </cell>
          <cell r="L140">
            <v>69823</v>
          </cell>
          <cell r="M140">
            <v>698377.8</v>
          </cell>
          <cell r="N140">
            <v>709393.6</v>
          </cell>
          <cell r="O140">
            <v>0.70112748360174992</v>
          </cell>
          <cell r="P140">
            <v>6203.2</v>
          </cell>
          <cell r="Q140">
            <v>6.4445328373892865</v>
          </cell>
        </row>
        <row r="141">
          <cell r="A141" t="str">
            <v>STATE  LOAD  DESPATCH  CENTRE  M.P.E.B.  JABALPUR</v>
          </cell>
          <cell r="B141" t="str">
            <v>HASDEO-BANGO    MDDL    329.79 M</v>
          </cell>
          <cell r="C141" t="str">
            <v>M</v>
          </cell>
          <cell r="D141">
            <v>345</v>
          </cell>
          <cell r="E141">
            <v>355.56</v>
          </cell>
          <cell r="F141">
            <v>334.51</v>
          </cell>
          <cell r="G141">
            <v>344.57</v>
          </cell>
          <cell r="H141">
            <v>345.48</v>
          </cell>
        </row>
        <row r="142">
          <cell r="A142" t="str">
            <v>SATPURA</v>
          </cell>
          <cell r="B142" t="str">
            <v>Energy   Contents   in   MKwh</v>
          </cell>
          <cell r="C142" t="str">
            <v>MU</v>
          </cell>
          <cell r="D142">
            <v>68</v>
          </cell>
          <cell r="E142">
            <v>187.4</v>
          </cell>
          <cell r="F142">
            <v>13.18</v>
          </cell>
          <cell r="G142">
            <v>64.849999999999994</v>
          </cell>
          <cell r="H142">
            <v>71.36</v>
          </cell>
        </row>
        <row r="143">
          <cell r="A143" t="str">
            <v>STATION NAME</v>
          </cell>
          <cell r="B143" t="str">
            <v>YEAR</v>
          </cell>
          <cell r="C143" t="str">
            <v>CAPACITY</v>
          </cell>
          <cell r="D143" t="str">
            <v>TARGET</v>
          </cell>
          <cell r="E143" t="str">
            <v>ACTUAL GENE.</v>
          </cell>
          <cell r="F143" t="str">
            <v>ACHIEVE-MENT</v>
          </cell>
          <cell r="G143" t="str">
            <v>AVAIL-ABILITY</v>
          </cell>
          <cell r="H143" t="str">
            <v>P.L.F.</v>
          </cell>
          <cell r="I143" t="str">
            <v>AUXILIARY CONSUMPTION</v>
          </cell>
          <cell r="J143">
            <v>0</v>
          </cell>
          <cell r="K143" t="str">
            <v>MAXIMUM DEMAND</v>
          </cell>
          <cell r="L143" t="str">
            <v>COAL IN MT</v>
          </cell>
          <cell r="M143">
            <v>0</v>
          </cell>
          <cell r="N143" t="str">
            <v>COAL CONSUMED</v>
          </cell>
          <cell r="O143">
            <v>0</v>
          </cell>
          <cell r="P143" t="str">
            <v>FUEL OIL CONSUMPTION</v>
          </cell>
        </row>
        <row r="144">
          <cell r="A144" t="str">
            <v xml:space="preserve"> </v>
          </cell>
          <cell r="B144" t="str">
            <v>Energy   Contents   in   MKwh</v>
          </cell>
          <cell r="C144" t="str">
            <v>MW</v>
          </cell>
          <cell r="D144" t="str">
            <v>MKwh</v>
          </cell>
          <cell r="E144" t="str">
            <v>MKwh</v>
          </cell>
          <cell r="F144" t="str">
            <v>%</v>
          </cell>
          <cell r="G144" t="str">
            <v>%</v>
          </cell>
          <cell r="H144" t="str">
            <v>%</v>
          </cell>
          <cell r="I144" t="str">
            <v>MKwh</v>
          </cell>
          <cell r="J144" t="str">
            <v>%</v>
          </cell>
          <cell r="K144" t="str">
            <v>MW</v>
          </cell>
          <cell r="L144" t="str">
            <v>OP.STOCK</v>
          </cell>
          <cell r="M144" t="str">
            <v>RECIEPT</v>
          </cell>
          <cell r="N144" t="str">
            <v>MT</v>
          </cell>
          <cell r="O144" t="str">
            <v>Kg/kWH</v>
          </cell>
          <cell r="P144" t="str">
            <v>KL</v>
          </cell>
          <cell r="Q144" t="str">
            <v>ml/KWH</v>
          </cell>
        </row>
        <row r="145">
          <cell r="A145" t="str">
            <v>SATPURA I</v>
          </cell>
          <cell r="B145" t="str">
            <v>88-89</v>
          </cell>
          <cell r="C145">
            <v>312.5</v>
          </cell>
          <cell r="D145">
            <v>1650</v>
          </cell>
          <cell r="E145">
            <v>1832.28</v>
          </cell>
          <cell r="F145">
            <v>111.04727272727273</v>
          </cell>
          <cell r="G145">
            <v>78.5</v>
          </cell>
          <cell r="H145">
            <v>66.932602739726022</v>
          </cell>
          <cell r="I145" t="str">
            <v xml:space="preserve"> </v>
          </cell>
          <cell r="J145">
            <v>0</v>
          </cell>
          <cell r="K145">
            <v>312</v>
          </cell>
          <cell r="L145">
            <v>0</v>
          </cell>
          <cell r="M145">
            <v>0</v>
          </cell>
          <cell r="N145">
            <v>1518619</v>
          </cell>
          <cell r="O145">
            <v>0.82881382758093736</v>
          </cell>
          <cell r="P145">
            <v>25303</v>
          </cell>
          <cell r="Q145">
            <v>13.809570589647871</v>
          </cell>
        </row>
        <row r="146">
          <cell r="A146">
            <v>1</v>
          </cell>
          <cell r="B146" t="str">
            <v>89-90</v>
          </cell>
          <cell r="C146">
            <v>312.5</v>
          </cell>
          <cell r="D146">
            <v>1575</v>
          </cell>
          <cell r="E146">
            <v>1730</v>
          </cell>
          <cell r="F146">
            <v>109.84126984126983</v>
          </cell>
          <cell r="G146">
            <v>77.010000000000005</v>
          </cell>
          <cell r="H146">
            <v>63.196347031963469</v>
          </cell>
          <cell r="I146">
            <v>183</v>
          </cell>
          <cell r="J146">
            <v>10.578034682080926</v>
          </cell>
          <cell r="K146">
            <v>300</v>
          </cell>
          <cell r="L146">
            <v>0</v>
          </cell>
          <cell r="M146">
            <v>0</v>
          </cell>
          <cell r="N146">
            <v>1355923</v>
          </cell>
          <cell r="O146">
            <v>0.78377052023121385</v>
          </cell>
          <cell r="P146">
            <v>41696</v>
          </cell>
          <cell r="Q146">
            <v>24.101734104046244</v>
          </cell>
        </row>
        <row r="147">
          <cell r="A147">
            <v>2</v>
          </cell>
          <cell r="B147" t="str">
            <v>90-91</v>
          </cell>
          <cell r="C147">
            <v>312.5</v>
          </cell>
          <cell r="D147">
            <v>1700</v>
          </cell>
          <cell r="E147">
            <v>1515.39</v>
          </cell>
          <cell r="F147">
            <v>89.140588235294118</v>
          </cell>
          <cell r="G147">
            <v>72.61</v>
          </cell>
          <cell r="H147">
            <v>55.356712328767124</v>
          </cell>
          <cell r="I147">
            <v>170.39</v>
          </cell>
          <cell r="J147">
            <v>11.243970199090663</v>
          </cell>
          <cell r="K147">
            <v>270</v>
          </cell>
          <cell r="L147">
            <v>0</v>
          </cell>
          <cell r="M147">
            <v>0</v>
          </cell>
          <cell r="N147">
            <v>1267262</v>
          </cell>
          <cell r="O147">
            <v>0.83626129247256487</v>
          </cell>
          <cell r="P147">
            <v>29278</v>
          </cell>
          <cell r="Q147">
            <v>19.320438962907236</v>
          </cell>
        </row>
        <row r="148">
          <cell r="A148">
            <v>3</v>
          </cell>
          <cell r="B148" t="str">
            <v>91-92</v>
          </cell>
          <cell r="C148">
            <v>312.5</v>
          </cell>
          <cell r="D148">
            <v>1700</v>
          </cell>
          <cell r="E148">
            <v>1385.47</v>
          </cell>
          <cell r="F148">
            <v>81.498235294117649</v>
          </cell>
          <cell r="G148">
            <v>64.790000000000006</v>
          </cell>
          <cell r="H148">
            <v>50.610776255707762</v>
          </cell>
          <cell r="I148">
            <v>149.15</v>
          </cell>
          <cell r="J148">
            <v>10.765299862140646</v>
          </cell>
          <cell r="K148">
            <v>260</v>
          </cell>
          <cell r="L148">
            <v>0</v>
          </cell>
          <cell r="M148">
            <v>0</v>
          </cell>
          <cell r="N148">
            <v>1231619</v>
          </cell>
          <cell r="O148">
            <v>0.88895392899160575</v>
          </cell>
          <cell r="P148">
            <v>24484</v>
          </cell>
          <cell r="Q148">
            <v>17.67198134928941</v>
          </cell>
        </row>
        <row r="149">
          <cell r="A149" t="str">
            <v>Note :-</v>
          </cell>
          <cell r="B149" t="str">
            <v>92-93</v>
          </cell>
          <cell r="C149">
            <v>312.5</v>
          </cell>
          <cell r="D149">
            <v>1600</v>
          </cell>
          <cell r="E149">
            <v>1538.84</v>
          </cell>
          <cell r="F149">
            <v>96.177499999999995</v>
          </cell>
          <cell r="G149">
            <v>72.41</v>
          </cell>
          <cell r="H149">
            <v>56.213333333333331</v>
          </cell>
          <cell r="I149">
            <v>157.91</v>
          </cell>
          <cell r="J149">
            <v>10.261625640092538</v>
          </cell>
          <cell r="K149">
            <v>305</v>
          </cell>
          <cell r="L149">
            <v>0</v>
          </cell>
          <cell r="M149">
            <v>0</v>
          </cell>
          <cell r="N149">
            <v>1453111</v>
          </cell>
          <cell r="O149">
            <v>0.94428985469574489</v>
          </cell>
          <cell r="P149">
            <v>28065</v>
          </cell>
          <cell r="Q149">
            <v>18.237763510176496</v>
          </cell>
        </row>
        <row r="150">
          <cell r="A150" t="str">
            <v>Note :-</v>
          </cell>
          <cell r="B150" t="str">
            <v>93-94</v>
          </cell>
          <cell r="C150">
            <v>312.5</v>
          </cell>
          <cell r="D150">
            <v>1500</v>
          </cell>
          <cell r="E150">
            <v>1519.37</v>
          </cell>
          <cell r="F150">
            <v>101.29133333333333</v>
          </cell>
          <cell r="G150">
            <v>72.699726027397261</v>
          </cell>
          <cell r="H150">
            <v>55.502100456621008</v>
          </cell>
          <cell r="I150">
            <v>165.02799999999999</v>
          </cell>
          <cell r="J150">
            <v>10.861607113474664</v>
          </cell>
          <cell r="K150">
            <v>306</v>
          </cell>
          <cell r="L150">
            <v>0</v>
          </cell>
          <cell r="M150">
            <v>0</v>
          </cell>
          <cell r="N150">
            <v>1405416</v>
          </cell>
          <cell r="O150">
            <v>0.92499917729058756</v>
          </cell>
          <cell r="P150">
            <v>29911.776000000002</v>
          </cell>
          <cell r="Q150">
            <v>19.686959726728844</v>
          </cell>
        </row>
        <row r="151">
          <cell r="B151" t="str">
            <v>94-95</v>
          </cell>
          <cell r="C151">
            <v>312.5</v>
          </cell>
          <cell r="D151">
            <v>1550</v>
          </cell>
          <cell r="E151">
            <v>1497.8</v>
          </cell>
          <cell r="F151">
            <v>96.632258064516122</v>
          </cell>
          <cell r="G151">
            <v>70</v>
          </cell>
          <cell r="H151">
            <v>54.714155251141555</v>
          </cell>
          <cell r="I151">
            <v>161.1</v>
          </cell>
          <cell r="J151">
            <v>10.755775136867406</v>
          </cell>
          <cell r="K151">
            <v>310</v>
          </cell>
          <cell r="L151" t="str">
            <v xml:space="preserve"> </v>
          </cell>
          <cell r="M151">
            <v>0</v>
          </cell>
          <cell r="N151">
            <v>1384902</v>
          </cell>
          <cell r="O151">
            <v>0.92462411536920819</v>
          </cell>
          <cell r="P151">
            <v>20311</v>
          </cell>
          <cell r="Q151">
            <v>13.560555481372681</v>
          </cell>
        </row>
        <row r="152">
          <cell r="B152" t="str">
            <v>95-96</v>
          </cell>
          <cell r="C152">
            <v>312.5</v>
          </cell>
          <cell r="D152">
            <v>1550</v>
          </cell>
          <cell r="E152">
            <v>1814</v>
          </cell>
          <cell r="F152">
            <v>117.03225806451613</v>
          </cell>
          <cell r="G152">
            <v>78.900000000000006</v>
          </cell>
          <cell r="H152">
            <v>66.083788706739526</v>
          </cell>
          <cell r="I152">
            <v>173.2</v>
          </cell>
          <cell r="J152">
            <v>9.5479603087100333</v>
          </cell>
          <cell r="K152">
            <v>313</v>
          </cell>
          <cell r="L152">
            <v>0</v>
          </cell>
          <cell r="M152">
            <v>0</v>
          </cell>
          <cell r="N152">
            <v>1640420</v>
          </cell>
          <cell r="O152">
            <v>0.90431091510474093</v>
          </cell>
          <cell r="P152">
            <v>17336</v>
          </cell>
          <cell r="Q152">
            <v>9.5567805953693501</v>
          </cell>
        </row>
        <row r="153">
          <cell r="B153" t="str">
            <v>96-97</v>
          </cell>
          <cell r="C153">
            <v>312.5</v>
          </cell>
          <cell r="D153">
            <v>1650</v>
          </cell>
          <cell r="E153">
            <v>1819</v>
          </cell>
          <cell r="F153">
            <v>110.24242424242425</v>
          </cell>
          <cell r="G153">
            <v>78</v>
          </cell>
          <cell r="H153">
            <v>66.447488584474883</v>
          </cell>
          <cell r="I153">
            <v>169</v>
          </cell>
          <cell r="J153">
            <v>9.2908191313908741</v>
          </cell>
          <cell r="K153">
            <v>315</v>
          </cell>
          <cell r="L153">
            <v>0</v>
          </cell>
          <cell r="M153">
            <v>0</v>
          </cell>
          <cell r="N153">
            <v>1634052</v>
          </cell>
          <cell r="O153">
            <v>0.89832435404068167</v>
          </cell>
          <cell r="P153">
            <v>14501</v>
          </cell>
          <cell r="Q153">
            <v>7.97196261682243</v>
          </cell>
        </row>
        <row r="154">
          <cell r="B154" t="str">
            <v>97-98</v>
          </cell>
          <cell r="C154">
            <v>312.5</v>
          </cell>
          <cell r="D154">
            <v>1800</v>
          </cell>
          <cell r="E154">
            <v>2122.88</v>
          </cell>
          <cell r="F154">
            <v>117.93777777777778</v>
          </cell>
          <cell r="G154">
            <v>85.2</v>
          </cell>
          <cell r="H154">
            <v>77.548127853881283</v>
          </cell>
          <cell r="I154">
            <v>192.33500000000001</v>
          </cell>
          <cell r="J154">
            <v>9.0600976032559544</v>
          </cell>
          <cell r="K154">
            <v>325</v>
          </cell>
          <cell r="L154">
            <v>0</v>
          </cell>
          <cell r="M154">
            <v>0</v>
          </cell>
          <cell r="N154">
            <v>1889366</v>
          </cell>
          <cell r="O154">
            <v>0.89000131896291834</v>
          </cell>
          <cell r="P154">
            <v>10789</v>
          </cell>
          <cell r="Q154">
            <v>5.0822467591196858</v>
          </cell>
        </row>
        <row r="155">
          <cell r="B155" t="str">
            <v>98-99</v>
          </cell>
          <cell r="C155">
            <v>312.5</v>
          </cell>
          <cell r="D155">
            <v>1700</v>
          </cell>
          <cell r="E155">
            <v>1925.81</v>
          </cell>
          <cell r="F155">
            <v>113.28294117647059</v>
          </cell>
          <cell r="G155">
            <v>78.900000000000006</v>
          </cell>
          <cell r="H155">
            <v>70.349223744292232</v>
          </cell>
          <cell r="I155">
            <v>175.8</v>
          </cell>
          <cell r="J155">
            <v>9.1286263961657692</v>
          </cell>
          <cell r="K155">
            <v>308</v>
          </cell>
          <cell r="L155">
            <v>0</v>
          </cell>
          <cell r="M155">
            <v>0</v>
          </cell>
          <cell r="N155">
            <v>1687020</v>
          </cell>
          <cell r="O155">
            <v>0.87600542109553903</v>
          </cell>
          <cell r="P155">
            <v>9962</v>
          </cell>
          <cell r="Q155">
            <v>5.1728882911606027</v>
          </cell>
        </row>
        <row r="156">
          <cell r="B156" t="str">
            <v>99-00</v>
          </cell>
          <cell r="C156">
            <v>312.5</v>
          </cell>
          <cell r="D156">
            <v>2050</v>
          </cell>
          <cell r="E156">
            <v>2102.1999999999998</v>
          </cell>
          <cell r="F156">
            <v>102.5</v>
          </cell>
          <cell r="G156">
            <v>80.8</v>
          </cell>
          <cell r="H156">
            <v>76.599999999999994</v>
          </cell>
          <cell r="I156">
            <v>187.6</v>
          </cell>
          <cell r="J156">
            <v>8.9</v>
          </cell>
          <cell r="K156">
            <v>313</v>
          </cell>
          <cell r="L156">
            <v>0</v>
          </cell>
          <cell r="M156">
            <v>0</v>
          </cell>
          <cell r="N156">
            <v>1663406</v>
          </cell>
          <cell r="O156">
            <v>0.79</v>
          </cell>
          <cell r="P156">
            <v>8205</v>
          </cell>
          <cell r="Q156">
            <v>3.9</v>
          </cell>
        </row>
        <row r="157">
          <cell r="B157" t="str">
            <v>00-01</v>
          </cell>
          <cell r="C157">
            <v>312.5</v>
          </cell>
          <cell r="D157">
            <v>1950</v>
          </cell>
          <cell r="E157">
            <v>1972.36</v>
          </cell>
          <cell r="F157">
            <v>101.15</v>
          </cell>
          <cell r="G157">
            <v>78.77</v>
          </cell>
          <cell r="H157">
            <v>72.05</v>
          </cell>
          <cell r="I157">
            <v>180.9</v>
          </cell>
          <cell r="J157">
            <v>9.17</v>
          </cell>
          <cell r="K157">
            <v>308</v>
          </cell>
          <cell r="L157">
            <v>0</v>
          </cell>
          <cell r="M157">
            <v>0</v>
          </cell>
          <cell r="N157">
            <v>1663767</v>
          </cell>
          <cell r="O157">
            <v>0.84399999999999997</v>
          </cell>
          <cell r="P157">
            <v>9457</v>
          </cell>
          <cell r="Q157">
            <v>4.8</v>
          </cell>
        </row>
        <row r="158">
          <cell r="A158" t="str">
            <v>Average last 5 years</v>
          </cell>
          <cell r="B158">
            <v>0</v>
          </cell>
          <cell r="C158">
            <v>0</v>
          </cell>
          <cell r="D158">
            <v>1830</v>
          </cell>
          <cell r="E158">
            <v>1988.45</v>
          </cell>
          <cell r="F158">
            <v>109.02262863933451</v>
          </cell>
          <cell r="G158">
            <v>80.333999999999989</v>
          </cell>
          <cell r="H158">
            <v>72.598968036529669</v>
          </cell>
          <cell r="I158">
            <v>181.12700000000001</v>
          </cell>
          <cell r="J158">
            <v>9.10990862616252</v>
          </cell>
          <cell r="K158">
            <v>313.8</v>
          </cell>
          <cell r="L158">
            <v>0</v>
          </cell>
          <cell r="M158">
            <v>0</v>
          </cell>
          <cell r="N158">
            <v>1707522.2</v>
          </cell>
          <cell r="O158">
            <v>0.85966621881982785</v>
          </cell>
          <cell r="P158">
            <v>10582.8</v>
          </cell>
          <cell r="Q158">
            <v>5.3854195334205439</v>
          </cell>
        </row>
        <row r="159">
          <cell r="A159" t="str">
            <v>SATPURA II</v>
          </cell>
          <cell r="B159" t="str">
            <v>88-89</v>
          </cell>
          <cell r="C159">
            <v>410</v>
          </cell>
          <cell r="D159">
            <v>1800</v>
          </cell>
          <cell r="E159">
            <v>1359.91</v>
          </cell>
          <cell r="F159">
            <v>75.550555555555562</v>
          </cell>
          <cell r="G159">
            <v>64.67</v>
          </cell>
          <cell r="H159">
            <v>37.863626239002116</v>
          </cell>
          <cell r="I159" t="str">
            <v xml:space="preserve"> </v>
          </cell>
          <cell r="J159">
            <v>0</v>
          </cell>
          <cell r="K159">
            <v>370</v>
          </cell>
          <cell r="L159">
            <v>0</v>
          </cell>
          <cell r="M159">
            <v>0</v>
          </cell>
          <cell r="N159">
            <v>1073518</v>
          </cell>
          <cell r="O159">
            <v>0.78940371053966807</v>
          </cell>
          <cell r="P159">
            <v>49985</v>
          </cell>
          <cell r="Q159">
            <v>36.756108860145154</v>
          </cell>
        </row>
        <row r="160">
          <cell r="B160" t="str">
            <v>89-90</v>
          </cell>
          <cell r="C160">
            <v>410</v>
          </cell>
          <cell r="D160">
            <v>1800</v>
          </cell>
          <cell r="E160">
            <v>1247.99</v>
          </cell>
          <cell r="F160">
            <v>69.332777777777778</v>
          </cell>
          <cell r="G160">
            <v>64.5</v>
          </cell>
          <cell r="H160">
            <v>34.747466310279542</v>
          </cell>
          <cell r="I160">
            <v>163</v>
          </cell>
          <cell r="J160">
            <v>13.061002091362912</v>
          </cell>
          <cell r="K160">
            <v>370</v>
          </cell>
          <cell r="L160">
            <v>0</v>
          </cell>
          <cell r="M160">
            <v>0</v>
          </cell>
          <cell r="N160">
            <v>957978</v>
          </cell>
          <cell r="O160">
            <v>0.7676167276981386</v>
          </cell>
          <cell r="P160">
            <v>69673</v>
          </cell>
          <cell r="Q160">
            <v>55.828171700093748</v>
          </cell>
        </row>
        <row r="161">
          <cell r="B161" t="str">
            <v>90-91</v>
          </cell>
          <cell r="C161">
            <v>410</v>
          </cell>
          <cell r="D161">
            <v>1800</v>
          </cell>
          <cell r="E161">
            <v>1143.08</v>
          </cell>
          <cell r="F161">
            <v>63.504444444444445</v>
          </cell>
          <cell r="G161">
            <v>59.01</v>
          </cell>
          <cell r="H161">
            <v>31.826484018264839</v>
          </cell>
          <cell r="I161">
            <v>154.97</v>
          </cell>
          <cell r="J161">
            <v>13.557231339888723</v>
          </cell>
          <cell r="K161">
            <v>360</v>
          </cell>
          <cell r="L161">
            <v>0</v>
          </cell>
          <cell r="M161">
            <v>0</v>
          </cell>
          <cell r="N161">
            <v>940719</v>
          </cell>
          <cell r="O161">
            <v>0.82296864611400777</v>
          </cell>
          <cell r="P161">
            <v>46329</v>
          </cell>
          <cell r="Q161">
            <v>40.529971655527177</v>
          </cell>
        </row>
        <row r="162">
          <cell r="B162" t="str">
            <v>91-92</v>
          </cell>
          <cell r="C162">
            <v>410</v>
          </cell>
          <cell r="D162">
            <v>1800</v>
          </cell>
          <cell r="E162">
            <v>1261.23</v>
          </cell>
          <cell r="F162">
            <v>70.068333333333328</v>
          </cell>
          <cell r="G162">
            <v>57.19</v>
          </cell>
          <cell r="H162">
            <v>35.116104243234211</v>
          </cell>
          <cell r="I162">
            <v>163.13</v>
          </cell>
          <cell r="J162">
            <v>12.934199154793337</v>
          </cell>
          <cell r="K162">
            <v>360</v>
          </cell>
          <cell r="L162">
            <v>0</v>
          </cell>
          <cell r="M162">
            <v>0</v>
          </cell>
          <cell r="N162">
            <v>1092330</v>
          </cell>
          <cell r="O162">
            <v>0.86608310934563881</v>
          </cell>
          <cell r="P162">
            <v>32897</v>
          </cell>
          <cell r="Q162">
            <v>26.083267920997756</v>
          </cell>
        </row>
        <row r="163">
          <cell r="B163" t="str">
            <v>92-93</v>
          </cell>
          <cell r="C163">
            <v>410</v>
          </cell>
          <cell r="D163">
            <v>1600</v>
          </cell>
          <cell r="E163">
            <v>1091.3900000000001</v>
          </cell>
          <cell r="F163">
            <v>68.211875000000006</v>
          </cell>
          <cell r="G163">
            <v>52.11</v>
          </cell>
          <cell r="H163">
            <v>30.387292571555857</v>
          </cell>
          <cell r="I163">
            <v>140.04</v>
          </cell>
          <cell r="J163">
            <v>12.831343516066665</v>
          </cell>
          <cell r="K163">
            <v>360</v>
          </cell>
          <cell r="L163">
            <v>0</v>
          </cell>
          <cell r="M163">
            <v>0</v>
          </cell>
          <cell r="N163">
            <v>1018559</v>
          </cell>
          <cell r="O163">
            <v>0.93326766783642878</v>
          </cell>
          <cell r="P163">
            <v>47822</v>
          </cell>
          <cell r="Q163">
            <v>43.817517111206804</v>
          </cell>
        </row>
        <row r="164">
          <cell r="B164" t="str">
            <v>93-94</v>
          </cell>
          <cell r="C164">
            <v>410</v>
          </cell>
          <cell r="D164">
            <v>1400</v>
          </cell>
          <cell r="E164">
            <v>1268.5727999999999</v>
          </cell>
          <cell r="F164">
            <v>90.612342857142863</v>
          </cell>
          <cell r="G164">
            <v>50.802958904109587</v>
          </cell>
          <cell r="H164">
            <v>35.320547945205476</v>
          </cell>
          <cell r="I164">
            <v>141.77538000000001</v>
          </cell>
          <cell r="J164">
            <v>11.175975080026941</v>
          </cell>
          <cell r="K164">
            <v>380</v>
          </cell>
          <cell r="L164">
            <v>0</v>
          </cell>
          <cell r="M164">
            <v>0</v>
          </cell>
          <cell r="N164">
            <v>1109586.71</v>
          </cell>
          <cell r="O164">
            <v>0.87467326274061696</v>
          </cell>
          <cell r="P164">
            <v>22408.133999999998</v>
          </cell>
          <cell r="Q164">
            <v>17.664050498323785</v>
          </cell>
        </row>
        <row r="165">
          <cell r="B165" t="str">
            <v>94-95</v>
          </cell>
          <cell r="C165">
            <v>410</v>
          </cell>
          <cell r="D165">
            <v>1400</v>
          </cell>
          <cell r="E165">
            <v>2021.1</v>
          </cell>
          <cell r="F165">
            <v>144.36428571428573</v>
          </cell>
          <cell r="G165">
            <v>74.5</v>
          </cell>
          <cell r="H165">
            <v>56.272970263949212</v>
          </cell>
          <cell r="I165">
            <v>195.6</v>
          </cell>
          <cell r="J165">
            <v>9.6778981742615411</v>
          </cell>
          <cell r="K165">
            <v>425</v>
          </cell>
          <cell r="L165">
            <v>0</v>
          </cell>
          <cell r="M165">
            <v>0</v>
          </cell>
          <cell r="N165">
            <v>1776510</v>
          </cell>
          <cell r="O165">
            <v>0.8789817426154074</v>
          </cell>
          <cell r="P165">
            <v>27860</v>
          </cell>
          <cell r="Q165">
            <v>13.784572757409332</v>
          </cell>
        </row>
        <row r="166">
          <cell r="B166" t="str">
            <v>95-96</v>
          </cell>
          <cell r="C166">
            <v>410</v>
          </cell>
          <cell r="D166">
            <v>2000</v>
          </cell>
          <cell r="E166">
            <v>2079.3000000000002</v>
          </cell>
          <cell r="F166">
            <v>103.96500000000002</v>
          </cell>
          <cell r="G166">
            <v>77.3</v>
          </cell>
          <cell r="H166">
            <v>57.735239237638289</v>
          </cell>
          <cell r="I166">
            <v>206.9</v>
          </cell>
          <cell r="J166">
            <v>9.9504640984946846</v>
          </cell>
          <cell r="K166">
            <v>425</v>
          </cell>
          <cell r="L166">
            <v>0</v>
          </cell>
          <cell r="M166">
            <v>0</v>
          </cell>
          <cell r="N166">
            <v>1823764</v>
          </cell>
          <cell r="O166">
            <v>0.87710479488289317</v>
          </cell>
          <cell r="P166">
            <v>19304</v>
          </cell>
          <cell r="Q166">
            <v>9.2838936180445337</v>
          </cell>
        </row>
        <row r="167">
          <cell r="B167" t="str">
            <v>96-97</v>
          </cell>
          <cell r="C167">
            <v>410</v>
          </cell>
          <cell r="D167">
            <v>2000</v>
          </cell>
          <cell r="E167">
            <v>2273.1</v>
          </cell>
          <cell r="F167">
            <v>113.655</v>
          </cell>
          <cell r="G167">
            <v>77.599999999999994</v>
          </cell>
          <cell r="H167">
            <v>63.289341797527563</v>
          </cell>
          <cell r="I167">
            <v>213</v>
          </cell>
          <cell r="J167">
            <v>9.3704632440279791</v>
          </cell>
          <cell r="K167">
            <v>410</v>
          </cell>
          <cell r="L167">
            <v>0</v>
          </cell>
          <cell r="M167">
            <v>0</v>
          </cell>
          <cell r="N167">
            <v>1969440</v>
          </cell>
          <cell r="O167">
            <v>0.86641150851260396</v>
          </cell>
          <cell r="P167">
            <v>11164</v>
          </cell>
          <cell r="Q167">
            <v>4.9113545378557921</v>
          </cell>
        </row>
        <row r="168">
          <cell r="B168" t="str">
            <v>97-98</v>
          </cell>
          <cell r="C168">
            <v>410</v>
          </cell>
          <cell r="D168">
            <v>2200</v>
          </cell>
          <cell r="E168">
            <v>2601.9899999999998</v>
          </cell>
          <cell r="F168">
            <v>118.27227272727271</v>
          </cell>
          <cell r="G168">
            <v>84.5</v>
          </cell>
          <cell r="H168">
            <v>72.446541931172732</v>
          </cell>
          <cell r="I168">
            <v>249.321</v>
          </cell>
          <cell r="J168">
            <v>9.5819353648553616</v>
          </cell>
          <cell r="K168">
            <v>425</v>
          </cell>
          <cell r="L168">
            <v>0</v>
          </cell>
          <cell r="M168">
            <v>0</v>
          </cell>
          <cell r="N168">
            <v>2253381</v>
          </cell>
          <cell r="O168">
            <v>0.86602215996218279</v>
          </cell>
          <cell r="P168">
            <v>10505</v>
          </cell>
          <cell r="Q168">
            <v>4.0372945322618463</v>
          </cell>
        </row>
        <row r="169">
          <cell r="B169" t="str">
            <v>98-99</v>
          </cell>
          <cell r="C169">
            <v>410</v>
          </cell>
          <cell r="D169">
            <v>2150</v>
          </cell>
          <cell r="E169">
            <v>2881.87</v>
          </cell>
          <cell r="F169">
            <v>134.04046511627908</v>
          </cell>
          <cell r="G169">
            <v>87.5</v>
          </cell>
          <cell r="H169">
            <v>80.239169172513641</v>
          </cell>
          <cell r="I169">
            <v>254</v>
          </cell>
          <cell r="J169">
            <v>8.8137216460145673</v>
          </cell>
          <cell r="K169">
            <v>425</v>
          </cell>
          <cell r="L169">
            <v>0</v>
          </cell>
          <cell r="M169">
            <v>0</v>
          </cell>
          <cell r="N169">
            <v>2346034</v>
          </cell>
          <cell r="O169">
            <v>0.81406656094827312</v>
          </cell>
          <cell r="P169">
            <v>4710</v>
          </cell>
          <cell r="Q169">
            <v>1.6343554705798666</v>
          </cell>
        </row>
        <row r="170">
          <cell r="B170" t="str">
            <v>99-00</v>
          </cell>
          <cell r="C170">
            <v>410</v>
          </cell>
          <cell r="D170">
            <v>2700</v>
          </cell>
          <cell r="E170">
            <v>2520.9</v>
          </cell>
          <cell r="F170">
            <v>93.3</v>
          </cell>
          <cell r="G170">
            <v>75.2</v>
          </cell>
          <cell r="H170">
            <v>70</v>
          </cell>
          <cell r="I170">
            <v>226.5</v>
          </cell>
          <cell r="J170">
            <v>8.9848863501130545</v>
          </cell>
          <cell r="K170">
            <v>425</v>
          </cell>
          <cell r="L170">
            <v>0</v>
          </cell>
          <cell r="M170">
            <v>0</v>
          </cell>
          <cell r="N170">
            <v>1970136</v>
          </cell>
          <cell r="O170">
            <v>0.78152088539807207</v>
          </cell>
          <cell r="P170">
            <v>4059</v>
          </cell>
          <cell r="Q170">
            <v>1.6101392359871474</v>
          </cell>
        </row>
        <row r="171">
          <cell r="B171" t="str">
            <v>00-01</v>
          </cell>
          <cell r="C171">
            <v>410</v>
          </cell>
          <cell r="D171">
            <v>2850</v>
          </cell>
          <cell r="E171">
            <v>2450.13</v>
          </cell>
          <cell r="F171">
            <v>85.97</v>
          </cell>
          <cell r="G171">
            <v>77.64</v>
          </cell>
          <cell r="H171">
            <v>68.22</v>
          </cell>
          <cell r="I171">
            <v>222.63</v>
          </cell>
          <cell r="J171">
            <v>9.0864566369947717</v>
          </cell>
          <cell r="K171">
            <v>415</v>
          </cell>
          <cell r="L171">
            <v>0</v>
          </cell>
          <cell r="M171">
            <v>0</v>
          </cell>
          <cell r="N171">
            <v>1980025</v>
          </cell>
          <cell r="O171">
            <v>0.80813058898915568</v>
          </cell>
          <cell r="P171">
            <v>7560</v>
          </cell>
          <cell r="Q171">
            <v>3.0855505626232076</v>
          </cell>
        </row>
        <row r="172">
          <cell r="A172" t="str">
            <v>Average last 5 years</v>
          </cell>
          <cell r="B172">
            <v>0</v>
          </cell>
          <cell r="C172">
            <v>0</v>
          </cell>
          <cell r="D172">
            <v>2380</v>
          </cell>
          <cell r="E172">
            <v>2545.5980000000004</v>
          </cell>
          <cell r="F172">
            <v>109.04754756871037</v>
          </cell>
          <cell r="G172">
            <v>80.488</v>
          </cell>
          <cell r="H172">
            <v>70.839010580242785</v>
          </cell>
          <cell r="I172">
            <v>233.09020000000001</v>
          </cell>
          <cell r="J172">
            <v>9.1674926484011472</v>
          </cell>
          <cell r="K172">
            <v>420</v>
          </cell>
          <cell r="L172">
            <v>0</v>
          </cell>
          <cell r="M172">
            <v>0</v>
          </cell>
          <cell r="N172">
            <v>2103803.2000000002</v>
          </cell>
          <cell r="O172">
            <v>0.82723034076205759</v>
          </cell>
          <cell r="P172">
            <v>7599.6</v>
          </cell>
          <cell r="Q172">
            <v>3.0557388678615722</v>
          </cell>
        </row>
        <row r="173">
          <cell r="A173" t="str">
            <v>SATPURA III</v>
          </cell>
          <cell r="B173" t="str">
            <v>88-89</v>
          </cell>
          <cell r="C173">
            <v>420</v>
          </cell>
          <cell r="D173">
            <v>2050</v>
          </cell>
          <cell r="E173">
            <v>1857.99</v>
          </cell>
          <cell r="F173">
            <v>90.633658536585372</v>
          </cell>
          <cell r="G173">
            <v>75.62</v>
          </cell>
          <cell r="H173">
            <v>50.4998369210698</v>
          </cell>
          <cell r="I173" t="str">
            <v xml:space="preserve"> </v>
          </cell>
          <cell r="J173">
            <v>0</v>
          </cell>
          <cell r="K173">
            <v>420</v>
          </cell>
          <cell r="L173">
            <v>0</v>
          </cell>
          <cell r="M173">
            <v>0</v>
          </cell>
          <cell r="N173">
            <v>1419331</v>
          </cell>
          <cell r="O173">
            <v>0.76390669486918661</v>
          </cell>
          <cell r="P173">
            <v>19789</v>
          </cell>
          <cell r="Q173">
            <v>10.650757000844999</v>
          </cell>
        </row>
        <row r="174">
          <cell r="B174" t="str">
            <v>89-90</v>
          </cell>
          <cell r="C174">
            <v>420</v>
          </cell>
          <cell r="D174">
            <v>2100</v>
          </cell>
          <cell r="E174">
            <v>1805.67</v>
          </cell>
          <cell r="F174">
            <v>85.984285714285718</v>
          </cell>
          <cell r="G174">
            <v>88.7</v>
          </cell>
          <cell r="H174">
            <v>49.077788649706456</v>
          </cell>
          <cell r="I174">
            <v>189</v>
          </cell>
          <cell r="J174">
            <v>10.467028859093855</v>
          </cell>
          <cell r="K174">
            <v>370</v>
          </cell>
          <cell r="L174">
            <v>0</v>
          </cell>
          <cell r="M174">
            <v>0</v>
          </cell>
          <cell r="N174">
            <v>1317205</v>
          </cell>
          <cell r="O174">
            <v>0.72948268509749847</v>
          </cell>
          <cell r="P174">
            <v>56636</v>
          </cell>
          <cell r="Q174">
            <v>31.365642670033836</v>
          </cell>
        </row>
        <row r="175">
          <cell r="B175" t="str">
            <v>90-91</v>
          </cell>
          <cell r="C175">
            <v>420</v>
          </cell>
          <cell r="D175">
            <v>1950</v>
          </cell>
          <cell r="E175">
            <v>1496.73</v>
          </cell>
          <cell r="F175">
            <v>76.755384615384614</v>
          </cell>
          <cell r="G175">
            <v>67.97</v>
          </cell>
          <cell r="H175">
            <v>40.680854533594257</v>
          </cell>
          <cell r="I175">
            <v>168.45</v>
          </cell>
          <cell r="J175">
            <v>11.254534886051593</v>
          </cell>
          <cell r="K175">
            <v>380</v>
          </cell>
          <cell r="L175">
            <v>0</v>
          </cell>
          <cell r="M175">
            <v>0</v>
          </cell>
          <cell r="N175">
            <v>1201210</v>
          </cell>
          <cell r="O175">
            <v>0.80255623926827147</v>
          </cell>
          <cell r="P175">
            <v>50058</v>
          </cell>
          <cell r="Q175">
            <v>33.444909903589824</v>
          </cell>
        </row>
        <row r="176">
          <cell r="B176" t="str">
            <v>91-92</v>
          </cell>
          <cell r="C176">
            <v>420</v>
          </cell>
          <cell r="D176">
            <v>1950</v>
          </cell>
          <cell r="E176">
            <v>1741.07</v>
          </cell>
          <cell r="F176">
            <v>89.285641025641027</v>
          </cell>
          <cell r="G176">
            <v>69.19</v>
          </cell>
          <cell r="H176">
            <v>47.321972167862576</v>
          </cell>
          <cell r="I176">
            <v>179.06</v>
          </cell>
          <cell r="J176">
            <v>10.284480233419679</v>
          </cell>
          <cell r="K176">
            <v>380</v>
          </cell>
          <cell r="L176">
            <v>0</v>
          </cell>
          <cell r="M176">
            <v>0</v>
          </cell>
          <cell r="N176">
            <v>1516544</v>
          </cell>
          <cell r="O176">
            <v>0.87104137111086866</v>
          </cell>
          <cell r="P176">
            <v>29511</v>
          </cell>
          <cell r="Q176">
            <v>16.949921599935671</v>
          </cell>
        </row>
        <row r="177">
          <cell r="B177" t="str">
            <v>92-93</v>
          </cell>
          <cell r="C177">
            <v>420</v>
          </cell>
          <cell r="D177">
            <v>1800</v>
          </cell>
          <cell r="E177">
            <v>2011.32</v>
          </cell>
          <cell r="F177">
            <v>111.74</v>
          </cell>
          <cell r="G177">
            <v>81.23</v>
          </cell>
          <cell r="H177">
            <v>54.667318982387478</v>
          </cell>
          <cell r="I177">
            <v>201.66</v>
          </cell>
          <cell r="J177">
            <v>10.026251416979894</v>
          </cell>
          <cell r="K177">
            <v>410</v>
          </cell>
          <cell r="L177">
            <v>0</v>
          </cell>
          <cell r="M177">
            <v>0</v>
          </cell>
          <cell r="N177">
            <v>1890962</v>
          </cell>
          <cell r="O177">
            <v>0.94015969611996097</v>
          </cell>
          <cell r="P177">
            <v>38920</v>
          </cell>
          <cell r="Q177">
            <v>19.35047630411869</v>
          </cell>
        </row>
        <row r="178">
          <cell r="B178" t="str">
            <v>93-94</v>
          </cell>
          <cell r="C178">
            <v>420</v>
          </cell>
          <cell r="D178">
            <v>2015</v>
          </cell>
          <cell r="E178">
            <v>2278.799</v>
          </cell>
          <cell r="F178">
            <v>113.0917617866005</v>
          </cell>
          <cell r="G178">
            <v>81.576273972602735</v>
          </cell>
          <cell r="H178">
            <v>61.93735051098065</v>
          </cell>
          <cell r="I178">
            <v>217.87020000000001</v>
          </cell>
          <cell r="J178">
            <v>9.5607466915686725</v>
          </cell>
          <cell r="K178">
            <v>420</v>
          </cell>
          <cell r="L178">
            <v>0</v>
          </cell>
          <cell r="M178">
            <v>0</v>
          </cell>
          <cell r="N178">
            <v>2020976</v>
          </cell>
          <cell r="O178">
            <v>0.88686013992458312</v>
          </cell>
          <cell r="P178">
            <v>29590.454000000002</v>
          </cell>
          <cell r="Q178">
            <v>12.985109261501345</v>
          </cell>
        </row>
        <row r="179">
          <cell r="B179" t="str">
            <v>94-95</v>
          </cell>
          <cell r="C179">
            <v>420</v>
          </cell>
          <cell r="D179">
            <v>2000</v>
          </cell>
          <cell r="E179">
            <v>2280.8000000000002</v>
          </cell>
          <cell r="F179">
            <v>114.04000000000002</v>
          </cell>
          <cell r="G179">
            <v>85.1</v>
          </cell>
          <cell r="H179">
            <v>61.991737334203094</v>
          </cell>
          <cell r="I179">
            <v>230.8</v>
          </cell>
          <cell r="J179">
            <v>10.119256401262714</v>
          </cell>
          <cell r="K179">
            <v>420</v>
          </cell>
          <cell r="L179">
            <v>0</v>
          </cell>
          <cell r="M179">
            <v>0</v>
          </cell>
          <cell r="N179">
            <v>2011129</v>
          </cell>
          <cell r="O179">
            <v>0.88176473167309721</v>
          </cell>
          <cell r="P179">
            <v>33934</v>
          </cell>
          <cell r="Q179">
            <v>14.878112942827077</v>
          </cell>
        </row>
        <row r="180">
          <cell r="B180" t="str">
            <v>95-96</v>
          </cell>
          <cell r="C180">
            <v>420</v>
          </cell>
          <cell r="D180">
            <v>2100</v>
          </cell>
          <cell r="E180">
            <v>2141.3000000000002</v>
          </cell>
          <cell r="F180">
            <v>101.96666666666668</v>
          </cell>
          <cell r="G180">
            <v>77.400000000000006</v>
          </cell>
          <cell r="H180">
            <v>58.041135397692784</v>
          </cell>
          <cell r="I180">
            <v>217.7</v>
          </cell>
          <cell r="J180">
            <v>10.166721150702843</v>
          </cell>
          <cell r="K180">
            <v>420</v>
          </cell>
          <cell r="L180">
            <v>0</v>
          </cell>
          <cell r="M180">
            <v>0</v>
          </cell>
          <cell r="N180">
            <v>1891560</v>
          </cell>
          <cell r="O180">
            <v>0.88336991547190957</v>
          </cell>
          <cell r="P180">
            <v>18396</v>
          </cell>
          <cell r="Q180">
            <v>8.5910428244524351</v>
          </cell>
        </row>
        <row r="181">
          <cell r="B181" t="str">
            <v>96-97</v>
          </cell>
          <cell r="C181">
            <v>420</v>
          </cell>
          <cell r="D181">
            <v>2100</v>
          </cell>
          <cell r="E181">
            <v>2447.1999999999998</v>
          </cell>
          <cell r="F181">
            <v>116.53333333333332</v>
          </cell>
          <cell r="G181">
            <v>82.1</v>
          </cell>
          <cell r="H181">
            <v>66.514459665144585</v>
          </cell>
          <cell r="I181">
            <v>235.2</v>
          </cell>
          <cell r="J181">
            <v>9.610983981693364</v>
          </cell>
          <cell r="K181">
            <v>420</v>
          </cell>
          <cell r="L181">
            <v>0</v>
          </cell>
          <cell r="M181">
            <v>0</v>
          </cell>
          <cell r="N181">
            <v>2117083</v>
          </cell>
          <cell r="O181">
            <v>0.86510420071918925</v>
          </cell>
          <cell r="P181">
            <v>10325</v>
          </cell>
          <cell r="Q181">
            <v>4.2191075514874141</v>
          </cell>
        </row>
        <row r="182">
          <cell r="B182" t="str">
            <v>97-98</v>
          </cell>
          <cell r="C182">
            <v>420</v>
          </cell>
          <cell r="D182">
            <v>2300</v>
          </cell>
          <cell r="E182">
            <v>2706.67</v>
          </cell>
          <cell r="F182">
            <v>117.68130434782609</v>
          </cell>
          <cell r="G182">
            <v>82.6</v>
          </cell>
          <cell r="H182">
            <v>73.566808001739503</v>
          </cell>
          <cell r="I182">
            <v>235.6</v>
          </cell>
          <cell r="J182">
            <v>8.7044227778044601</v>
          </cell>
          <cell r="K182">
            <v>430</v>
          </cell>
          <cell r="L182">
            <v>0</v>
          </cell>
          <cell r="M182">
            <v>0</v>
          </cell>
          <cell r="N182">
            <v>2345918</v>
          </cell>
          <cell r="O182">
            <v>0.86671740552043652</v>
          </cell>
          <cell r="P182">
            <v>6198</v>
          </cell>
          <cell r="Q182">
            <v>2.2898986577602738</v>
          </cell>
        </row>
        <row r="183">
          <cell r="B183" t="str">
            <v>98-99</v>
          </cell>
          <cell r="C183">
            <v>420</v>
          </cell>
          <cell r="D183">
            <v>2250</v>
          </cell>
          <cell r="E183">
            <v>2830.37</v>
          </cell>
          <cell r="F183">
            <v>125.79422222222222</v>
          </cell>
          <cell r="G183">
            <v>82.9</v>
          </cell>
          <cell r="H183">
            <v>76.92895194607523</v>
          </cell>
          <cell r="I183">
            <v>244</v>
          </cell>
          <cell r="J183">
            <v>8.6207810286287661</v>
          </cell>
          <cell r="K183">
            <v>430</v>
          </cell>
          <cell r="L183">
            <v>0</v>
          </cell>
          <cell r="M183">
            <v>0</v>
          </cell>
          <cell r="N183">
            <v>2296097</v>
          </cell>
          <cell r="O183">
            <v>0.81123563350374683</v>
          </cell>
          <cell r="P183">
            <v>3438</v>
          </cell>
          <cell r="Q183">
            <v>1.2146821793617089</v>
          </cell>
        </row>
        <row r="184">
          <cell r="B184" t="str">
            <v>99-00</v>
          </cell>
          <cell r="C184">
            <v>420</v>
          </cell>
          <cell r="D184">
            <v>2750</v>
          </cell>
          <cell r="E184">
            <v>3093.5</v>
          </cell>
          <cell r="F184">
            <v>112.5</v>
          </cell>
          <cell r="G184">
            <v>87.3</v>
          </cell>
          <cell r="H184">
            <v>83.9</v>
          </cell>
          <cell r="I184">
            <v>263.5</v>
          </cell>
          <cell r="J184">
            <v>8.51786002909326</v>
          </cell>
          <cell r="K184">
            <v>430</v>
          </cell>
          <cell r="L184">
            <v>0</v>
          </cell>
          <cell r="M184">
            <v>0</v>
          </cell>
          <cell r="N184">
            <v>2416220</v>
          </cell>
          <cell r="O184">
            <v>0.78106352028446746</v>
          </cell>
          <cell r="P184">
            <v>2388</v>
          </cell>
          <cell r="Q184">
            <v>0.77194116696298687</v>
          </cell>
        </row>
        <row r="185">
          <cell r="B185" t="str">
            <v>00-01</v>
          </cell>
          <cell r="C185">
            <v>420</v>
          </cell>
          <cell r="D185">
            <v>2800</v>
          </cell>
          <cell r="E185">
            <v>2780.62</v>
          </cell>
          <cell r="F185">
            <v>97.46</v>
          </cell>
          <cell r="G185">
            <v>79.290000000000006</v>
          </cell>
          <cell r="H185">
            <v>75.58</v>
          </cell>
          <cell r="I185">
            <v>239.04</v>
          </cell>
          <cell r="J185">
            <v>8.5966439139472488</v>
          </cell>
          <cell r="K185">
            <v>420</v>
          </cell>
          <cell r="L185">
            <v>0</v>
          </cell>
          <cell r="M185">
            <v>0</v>
          </cell>
          <cell r="N185">
            <v>2263305</v>
          </cell>
          <cell r="O185">
            <v>0.81395695923930633</v>
          </cell>
          <cell r="P185">
            <v>3634</v>
          </cell>
          <cell r="Q185">
            <v>1.3069027770784933</v>
          </cell>
        </row>
        <row r="186">
          <cell r="A186" t="str">
            <v>Average last 5 years</v>
          </cell>
          <cell r="B186">
            <v>0</v>
          </cell>
          <cell r="C186">
            <v>0</v>
          </cell>
          <cell r="D186">
            <v>2440</v>
          </cell>
          <cell r="E186">
            <v>2771.672</v>
          </cell>
          <cell r="F186">
            <v>113.99377198067631</v>
          </cell>
          <cell r="G186">
            <v>82.837999999999994</v>
          </cell>
          <cell r="H186">
            <v>75.298043922591859</v>
          </cell>
          <cell r="I186">
            <v>243.46799999999999</v>
          </cell>
          <cell r="J186">
            <v>8.8101383462334191</v>
          </cell>
          <cell r="K186">
            <v>426</v>
          </cell>
          <cell r="L186">
            <v>0</v>
          </cell>
          <cell r="M186">
            <v>0</v>
          </cell>
          <cell r="N186">
            <v>2287724.6</v>
          </cell>
          <cell r="O186">
            <v>0.82761554385342928</v>
          </cell>
          <cell r="P186">
            <v>5196.6000000000004</v>
          </cell>
          <cell r="Q186">
            <v>1.9605064665301755</v>
          </cell>
        </row>
        <row r="187">
          <cell r="A187" t="str">
            <v>STATE  LOAD  DESPATCH  CENTRE  M.P.E.B.  JABALPUR</v>
          </cell>
        </row>
        <row r="188">
          <cell r="A188" t="str">
            <v>SATPURA</v>
          </cell>
        </row>
        <row r="189">
          <cell r="A189" t="str">
            <v>STATION NAME</v>
          </cell>
          <cell r="B189" t="str">
            <v>YEAR</v>
          </cell>
          <cell r="C189" t="str">
            <v>CAPACITY</v>
          </cell>
          <cell r="D189" t="str">
            <v>TARGET</v>
          </cell>
          <cell r="E189" t="str">
            <v>ACTUAL GENE.</v>
          </cell>
          <cell r="F189" t="str">
            <v>ACHIEVE-MENT</v>
          </cell>
          <cell r="G189" t="str">
            <v>AVAIL-ABILITY</v>
          </cell>
          <cell r="H189" t="str">
            <v>P.L.F.</v>
          </cell>
          <cell r="I189" t="str">
            <v>AUXILIARY CONSUMPTION</v>
          </cell>
          <cell r="J189">
            <v>0</v>
          </cell>
          <cell r="K189" t="str">
            <v>MAXIMUM DEMAND</v>
          </cell>
          <cell r="L189" t="str">
            <v>COAL IN MT</v>
          </cell>
          <cell r="M189">
            <v>0</v>
          </cell>
          <cell r="N189" t="str">
            <v>COAL CONSUMED</v>
          </cell>
          <cell r="O189">
            <v>0</v>
          </cell>
          <cell r="P189" t="str">
            <v>FUEL OIL CONSUMPTION</v>
          </cell>
        </row>
        <row r="190">
          <cell r="C190" t="str">
            <v>MW</v>
          </cell>
          <cell r="D190" t="str">
            <v>MKwh</v>
          </cell>
          <cell r="E190" t="str">
            <v>MKwh</v>
          </cell>
          <cell r="F190" t="str">
            <v>%</v>
          </cell>
          <cell r="G190" t="str">
            <v>%</v>
          </cell>
          <cell r="H190" t="str">
            <v>%</v>
          </cell>
          <cell r="I190" t="str">
            <v>MKwh</v>
          </cell>
          <cell r="J190" t="str">
            <v>%</v>
          </cell>
          <cell r="K190" t="str">
            <v>MW</v>
          </cell>
          <cell r="L190" t="str">
            <v>OP.STOCK</v>
          </cell>
          <cell r="M190" t="str">
            <v>RECIEPT</v>
          </cell>
          <cell r="N190" t="str">
            <v>MT</v>
          </cell>
          <cell r="O190" t="str">
            <v>Kg/kWH</v>
          </cell>
          <cell r="P190" t="str">
            <v>KL</v>
          </cell>
          <cell r="Q190" t="str">
            <v>ml/KWH</v>
          </cell>
        </row>
        <row r="191">
          <cell r="A191" t="str">
            <v>SATPURA</v>
          </cell>
          <cell r="B191" t="str">
            <v>88-89</v>
          </cell>
          <cell r="C191">
            <v>1142.5</v>
          </cell>
          <cell r="D191">
            <v>5500</v>
          </cell>
          <cell r="E191">
            <v>5050.18</v>
          </cell>
          <cell r="F191">
            <v>91.821454545454543</v>
          </cell>
          <cell r="G191">
            <v>72.4782056892779</v>
          </cell>
          <cell r="H191">
            <v>50.459918267837693</v>
          </cell>
          <cell r="I191">
            <v>0</v>
          </cell>
          <cell r="J191">
            <v>0</v>
          </cell>
          <cell r="K191" t="str">
            <v xml:space="preserve"> </v>
          </cell>
          <cell r="L191" t="str">
            <v xml:space="preserve"> </v>
          </cell>
          <cell r="M191" t="str">
            <v xml:space="preserve"> </v>
          </cell>
          <cell r="N191">
            <v>4011468</v>
          </cell>
          <cell r="O191">
            <v>0.79432178655018237</v>
          </cell>
          <cell r="P191">
            <v>95077</v>
          </cell>
          <cell r="Q191">
            <v>18.826457670815692</v>
          </cell>
        </row>
        <row r="192">
          <cell r="B192" t="str">
            <v>89-90</v>
          </cell>
          <cell r="C192">
            <v>1142.5</v>
          </cell>
          <cell r="D192">
            <v>5475</v>
          </cell>
          <cell r="E192">
            <v>4783.66</v>
          </cell>
          <cell r="F192">
            <v>87.372785388127852</v>
          </cell>
          <cell r="G192">
            <v>76.818052516411385</v>
          </cell>
          <cell r="H192">
            <v>47.796928549304077</v>
          </cell>
          <cell r="I192">
            <v>535</v>
          </cell>
          <cell r="J192">
            <v>11.183905210654604</v>
          </cell>
          <cell r="K192" t="str">
            <v xml:space="preserve"> </v>
          </cell>
          <cell r="L192">
            <v>110061</v>
          </cell>
          <cell r="M192">
            <v>3568758</v>
          </cell>
          <cell r="N192">
            <v>3631106</v>
          </cell>
          <cell r="O192">
            <v>0.75906439838951767</v>
          </cell>
          <cell r="P192">
            <v>168005</v>
          </cell>
          <cell r="Q192">
            <v>35.120598035813586</v>
          </cell>
        </row>
        <row r="193">
          <cell r="B193" t="str">
            <v>90-91</v>
          </cell>
          <cell r="C193">
            <v>1142.5</v>
          </cell>
          <cell r="D193">
            <v>5450</v>
          </cell>
          <cell r="E193">
            <v>4155.2000000000007</v>
          </cell>
          <cell r="F193">
            <v>76.242201834862399</v>
          </cell>
          <cell r="G193">
            <v>66.023741794310723</v>
          </cell>
          <cell r="H193">
            <v>41.517540441433617</v>
          </cell>
          <cell r="I193">
            <v>493.81</v>
          </cell>
          <cell r="J193">
            <v>11.884145167500961</v>
          </cell>
          <cell r="K193" t="str">
            <v xml:space="preserve"> </v>
          </cell>
          <cell r="L193">
            <v>29753</v>
          </cell>
          <cell r="M193">
            <v>3508276</v>
          </cell>
          <cell r="N193">
            <v>3409191</v>
          </cell>
          <cell r="O193">
            <v>0.82046375625721968</v>
          </cell>
          <cell r="P193">
            <v>125665</v>
          </cell>
          <cell r="Q193">
            <v>30.242828263380819</v>
          </cell>
        </row>
        <row r="194">
          <cell r="B194" t="str">
            <v>91-92</v>
          </cell>
          <cell r="C194">
            <v>1142.5</v>
          </cell>
          <cell r="D194">
            <v>5450</v>
          </cell>
          <cell r="E194">
            <v>4387.7699999999995</v>
          </cell>
          <cell r="F194">
            <v>80.509541284403653</v>
          </cell>
          <cell r="G194">
            <v>63.680153172866518</v>
          </cell>
          <cell r="H194">
            <v>43.721526706604003</v>
          </cell>
          <cell r="I194">
            <v>491.34</v>
          </cell>
          <cell r="J194">
            <v>11.197943374424822</v>
          </cell>
          <cell r="K194" t="str">
            <v xml:space="preserve"> </v>
          </cell>
          <cell r="L194">
            <v>61501</v>
          </cell>
          <cell r="M194">
            <v>3837342</v>
          </cell>
          <cell r="N194">
            <v>3840493</v>
          </cell>
          <cell r="O194">
            <v>0.8752721769828411</v>
          </cell>
          <cell r="P194">
            <v>86892</v>
          </cell>
          <cell r="Q194">
            <v>19.803225784396176</v>
          </cell>
        </row>
        <row r="195">
          <cell r="B195" t="str">
            <v>92-93</v>
          </cell>
          <cell r="C195">
            <v>1142.5</v>
          </cell>
          <cell r="D195">
            <v>5000</v>
          </cell>
          <cell r="E195">
            <v>4641.55</v>
          </cell>
          <cell r="F195">
            <v>92.831000000000003</v>
          </cell>
          <cell r="G195">
            <v>68.367461706783374</v>
          </cell>
          <cell r="H195">
            <v>46.37700708412018</v>
          </cell>
          <cell r="I195">
            <v>499.61</v>
          </cell>
          <cell r="J195">
            <v>10.76386121015609</v>
          </cell>
          <cell r="K195" t="str">
            <v xml:space="preserve"> </v>
          </cell>
          <cell r="L195">
            <v>62991</v>
          </cell>
          <cell r="M195">
            <v>4445312</v>
          </cell>
          <cell r="N195">
            <v>4362632</v>
          </cell>
          <cell r="O195">
            <v>0.93990843575960614</v>
          </cell>
          <cell r="P195">
            <v>114807</v>
          </cell>
          <cell r="Q195">
            <v>24.734625286811518</v>
          </cell>
        </row>
        <row r="196">
          <cell r="B196" t="str">
            <v>93-94</v>
          </cell>
          <cell r="C196">
            <v>1142.5</v>
          </cell>
          <cell r="D196">
            <v>4915</v>
          </cell>
          <cell r="E196">
            <v>5066.7417999999998</v>
          </cell>
          <cell r="F196">
            <v>103.08732044760936</v>
          </cell>
          <cell r="G196">
            <v>68.104956326249209</v>
          </cell>
          <cell r="H196">
            <v>50.625398918897318</v>
          </cell>
          <cell r="I196">
            <v>524.67358000000002</v>
          </cell>
          <cell r="J196">
            <v>10.355246047864528</v>
          </cell>
          <cell r="K196" t="str">
            <v xml:space="preserve"> </v>
          </cell>
          <cell r="L196">
            <v>125960</v>
          </cell>
          <cell r="M196">
            <v>4514568</v>
          </cell>
          <cell r="N196">
            <v>4535978.71</v>
          </cell>
          <cell r="O196">
            <v>0.89524568036997665</v>
          </cell>
          <cell r="P196">
            <v>81910.364000000001</v>
          </cell>
          <cell r="Q196">
            <v>16.166279481618741</v>
          </cell>
        </row>
        <row r="197">
          <cell r="B197" t="str">
            <v>94-95</v>
          </cell>
          <cell r="C197">
            <v>1142.5</v>
          </cell>
          <cell r="D197">
            <v>4950</v>
          </cell>
          <cell r="E197">
            <v>5799.7</v>
          </cell>
          <cell r="F197">
            <v>117.16565656565656</v>
          </cell>
          <cell r="G197">
            <v>77.165864332603945</v>
          </cell>
          <cell r="H197">
            <v>57.948902410998869</v>
          </cell>
          <cell r="I197">
            <v>587.5</v>
          </cell>
          <cell r="J197">
            <v>10.129834301774229</v>
          </cell>
          <cell r="K197">
            <v>1085</v>
          </cell>
          <cell r="L197">
            <v>105207</v>
          </cell>
          <cell r="M197">
            <v>5324472</v>
          </cell>
          <cell r="N197">
            <v>5172541</v>
          </cell>
          <cell r="O197">
            <v>0.8918635446661034</v>
          </cell>
          <cell r="P197">
            <v>82105</v>
          </cell>
          <cell r="Q197">
            <v>14.156766729313585</v>
          </cell>
        </row>
        <row r="198">
          <cell r="B198" t="str">
            <v>95-96</v>
          </cell>
          <cell r="C198">
            <v>1142.5</v>
          </cell>
          <cell r="D198">
            <v>5650</v>
          </cell>
          <cell r="E198">
            <v>6034.6</v>
          </cell>
          <cell r="F198">
            <v>106.8070796460177</v>
          </cell>
          <cell r="G198">
            <v>77.774398249452958</v>
          </cell>
          <cell r="H198">
            <v>60.13121131318929</v>
          </cell>
          <cell r="I198">
            <v>597.79999999999995</v>
          </cell>
          <cell r="J198">
            <v>9.9062075365392879</v>
          </cell>
          <cell r="K198">
            <v>1100</v>
          </cell>
          <cell r="L198">
            <v>208549</v>
          </cell>
          <cell r="M198">
            <v>5329168</v>
          </cell>
          <cell r="N198">
            <v>5355744</v>
          </cell>
          <cell r="O198">
            <v>0.88750604845391579</v>
          </cell>
          <cell r="P198">
            <v>55036</v>
          </cell>
          <cell r="Q198">
            <v>9.1200742385576508</v>
          </cell>
        </row>
        <row r="199">
          <cell r="B199" t="str">
            <v>96-97</v>
          </cell>
          <cell r="C199">
            <v>1142.5</v>
          </cell>
          <cell r="D199">
            <v>5750</v>
          </cell>
          <cell r="E199">
            <v>6539.2999999999993</v>
          </cell>
          <cell r="F199">
            <v>113.72695652173911</v>
          </cell>
          <cell r="G199">
            <v>79.3636761487965</v>
          </cell>
          <cell r="H199">
            <v>65.338768821877835</v>
          </cell>
          <cell r="I199">
            <v>617.20000000000005</v>
          </cell>
          <cell r="J199">
            <v>9.4383190861407211</v>
          </cell>
          <cell r="K199">
            <v>1093</v>
          </cell>
          <cell r="L199">
            <v>60203</v>
          </cell>
          <cell r="M199">
            <v>5911303</v>
          </cell>
          <cell r="N199">
            <v>5720575</v>
          </cell>
          <cell r="O199">
            <v>0.87479929044393145</v>
          </cell>
          <cell r="P199">
            <v>35990</v>
          </cell>
          <cell r="Q199">
            <v>5.5036471793617059</v>
          </cell>
        </row>
        <row r="200">
          <cell r="B200" t="str">
            <v>97-98</v>
          </cell>
          <cell r="C200">
            <v>1142.5</v>
          </cell>
          <cell r="D200">
            <v>6300</v>
          </cell>
          <cell r="E200">
            <v>7431.54</v>
          </cell>
          <cell r="F200">
            <v>117.96095238095238</v>
          </cell>
          <cell r="G200">
            <v>83.992997811816196</v>
          </cell>
          <cell r="H200">
            <v>74.253769371421726</v>
          </cell>
          <cell r="I200">
            <v>677.25599999999997</v>
          </cell>
          <cell r="J200">
            <v>9.1132658910535351</v>
          </cell>
          <cell r="K200">
            <v>1155</v>
          </cell>
          <cell r="L200">
            <v>202719</v>
          </cell>
          <cell r="M200">
            <v>6761934</v>
          </cell>
          <cell r="N200">
            <v>6488665</v>
          </cell>
          <cell r="O200">
            <v>0.87312522034463924</v>
          </cell>
          <cell r="P200">
            <v>27492</v>
          </cell>
          <cell r="Q200">
            <v>3.6993678295481152</v>
          </cell>
        </row>
        <row r="201">
          <cell r="B201" t="str">
            <v>98-99</v>
          </cell>
          <cell r="C201">
            <v>1142.5</v>
          </cell>
          <cell r="D201">
            <v>6100</v>
          </cell>
          <cell r="E201">
            <v>7638.05</v>
          </cell>
          <cell r="F201">
            <v>125.21393442622951</v>
          </cell>
          <cell r="G201">
            <v>83.45667396061269</v>
          </cell>
          <cell r="H201">
            <v>76.317156759889286</v>
          </cell>
          <cell r="I201">
            <v>673.8</v>
          </cell>
          <cell r="J201">
            <v>8.8216233200882428</v>
          </cell>
          <cell r="K201">
            <v>1151</v>
          </cell>
          <cell r="L201">
            <v>420745</v>
          </cell>
          <cell r="M201">
            <v>5623850</v>
          </cell>
          <cell r="N201">
            <v>6329151</v>
          </cell>
          <cell r="O201">
            <v>0.82863440275986677</v>
          </cell>
          <cell r="P201">
            <v>18110</v>
          </cell>
          <cell r="Q201">
            <v>2.3710240179103304</v>
          </cell>
        </row>
        <row r="202">
          <cell r="B202" t="str">
            <v>99-00</v>
          </cell>
          <cell r="C202">
            <v>1142.5</v>
          </cell>
          <cell r="D202">
            <v>7500</v>
          </cell>
          <cell r="E202">
            <v>7716.6</v>
          </cell>
          <cell r="F202">
            <v>102.9</v>
          </cell>
          <cell r="G202">
            <v>81.2</v>
          </cell>
          <cell r="H202">
            <v>76.900000000000006</v>
          </cell>
          <cell r="I202">
            <v>677.6</v>
          </cell>
          <cell r="J202">
            <v>8.7810693828888358</v>
          </cell>
          <cell r="K202">
            <v>1153</v>
          </cell>
          <cell r="L202">
            <v>218441</v>
          </cell>
          <cell r="M202">
            <v>5821951</v>
          </cell>
          <cell r="N202">
            <v>6049762</v>
          </cell>
          <cell r="O202">
            <v>0.78399320944457407</v>
          </cell>
          <cell r="P202">
            <v>14653</v>
          </cell>
          <cell r="Q202">
            <v>1.8988932949744706</v>
          </cell>
        </row>
        <row r="203">
          <cell r="B203" t="str">
            <v>00-01</v>
          </cell>
          <cell r="C203">
            <v>1142.5</v>
          </cell>
          <cell r="D203">
            <v>7650</v>
          </cell>
          <cell r="E203">
            <v>7203.11</v>
          </cell>
          <cell r="F203">
            <v>94.16</v>
          </cell>
          <cell r="G203">
            <v>78.55</v>
          </cell>
          <cell r="H203">
            <v>71.97</v>
          </cell>
          <cell r="I203">
            <v>642.57000000000005</v>
          </cell>
          <cell r="J203">
            <v>8.9207300735376815</v>
          </cell>
          <cell r="K203">
            <v>1129</v>
          </cell>
          <cell r="L203">
            <v>0</v>
          </cell>
          <cell r="M203">
            <v>6219252</v>
          </cell>
          <cell r="N203">
            <v>5907097</v>
          </cell>
          <cell r="O203">
            <v>0.82007591165482685</v>
          </cell>
          <cell r="P203">
            <v>20652</v>
          </cell>
          <cell r="Q203">
            <v>2.8670949076162935</v>
          </cell>
        </row>
        <row r="204">
          <cell r="A204" t="str">
            <v>Average last 5 years</v>
          </cell>
          <cell r="B204">
            <v>0</v>
          </cell>
          <cell r="C204">
            <v>0</v>
          </cell>
          <cell r="D204">
            <v>6660</v>
          </cell>
          <cell r="E204">
            <v>7305.7199999999993</v>
          </cell>
          <cell r="F204">
            <v>110.7923686657842</v>
          </cell>
          <cell r="G204">
            <v>81.312669584245072</v>
          </cell>
          <cell r="H204">
            <v>72.955938990637762</v>
          </cell>
          <cell r="I204">
            <v>657.68520000000012</v>
          </cell>
          <cell r="J204">
            <v>9.015001550741804</v>
          </cell>
          <cell r="K204">
            <v>1136.2</v>
          </cell>
          <cell r="L204">
            <v>180421.6</v>
          </cell>
          <cell r="M204">
            <v>6067658</v>
          </cell>
          <cell r="N204">
            <v>6099050</v>
          </cell>
          <cell r="O204">
            <v>0.83612560692956772</v>
          </cell>
          <cell r="P204">
            <v>23379.4</v>
          </cell>
          <cell r="Q204">
            <v>3.2680054458821837</v>
          </cell>
        </row>
        <row r="205">
          <cell r="A205" t="str">
            <v>SANJAY GANDHI I</v>
          </cell>
          <cell r="B205" t="str">
            <v>93-94</v>
          </cell>
          <cell r="C205">
            <v>210</v>
          </cell>
          <cell r="D205">
            <v>1500</v>
          </cell>
          <cell r="E205">
            <v>213.536</v>
          </cell>
          <cell r="F205">
            <v>14.235733333333332</v>
          </cell>
          <cell r="G205">
            <v>51.811609848484849</v>
          </cell>
          <cell r="H205">
            <v>11.607740813220266</v>
          </cell>
          <cell r="I205">
            <v>26.419</v>
          </cell>
          <cell r="J205">
            <v>12.372152704930317</v>
          </cell>
          <cell r="K205">
            <v>210</v>
          </cell>
          <cell r="L205">
            <v>27246</v>
          </cell>
          <cell r="M205">
            <v>163172</v>
          </cell>
          <cell r="N205">
            <v>147992.79999999999</v>
          </cell>
          <cell r="O205">
            <v>0.69305784504720513</v>
          </cell>
          <cell r="P205">
            <v>9704.1849999999995</v>
          </cell>
          <cell r="Q205">
            <v>45.445194252959688</v>
          </cell>
        </row>
        <row r="206">
          <cell r="B206" t="str">
            <v>94-95</v>
          </cell>
          <cell r="C206">
            <v>420</v>
          </cell>
          <cell r="D206">
            <v>1500</v>
          </cell>
          <cell r="E206">
            <v>1199</v>
          </cell>
          <cell r="F206">
            <v>79.933333333333337</v>
          </cell>
          <cell r="G206">
            <v>72.66</v>
          </cell>
          <cell r="H206">
            <v>35.287909758778738</v>
          </cell>
          <cell r="I206">
            <v>140.80000000000001</v>
          </cell>
          <cell r="J206">
            <v>11.743119266055047</v>
          </cell>
          <cell r="K206">
            <v>420</v>
          </cell>
          <cell r="L206">
            <v>42526</v>
          </cell>
          <cell r="M206">
            <v>900647</v>
          </cell>
          <cell r="N206">
            <v>920961</v>
          </cell>
          <cell r="O206">
            <v>0.76810758965804837</v>
          </cell>
          <cell r="P206">
            <v>34256</v>
          </cell>
          <cell r="Q206">
            <v>28.57047539616347</v>
          </cell>
        </row>
        <row r="207">
          <cell r="B207" t="str">
            <v>95-96</v>
          </cell>
          <cell r="C207">
            <v>420</v>
          </cell>
          <cell r="D207">
            <v>2420</v>
          </cell>
          <cell r="E207">
            <v>1991.4</v>
          </cell>
          <cell r="F207">
            <v>82.289256198347104</v>
          </cell>
          <cell r="G207">
            <v>74</v>
          </cell>
          <cell r="H207">
            <v>53.978011969815249</v>
          </cell>
          <cell r="I207">
            <v>202.1</v>
          </cell>
          <cell r="J207">
            <v>10.148639148337852</v>
          </cell>
          <cell r="K207">
            <v>420</v>
          </cell>
          <cell r="L207">
            <v>14598</v>
          </cell>
          <cell r="M207">
            <v>1425155</v>
          </cell>
          <cell r="N207">
            <v>1338274</v>
          </cell>
          <cell r="O207">
            <v>0.67202671487395804</v>
          </cell>
          <cell r="P207">
            <v>23294</v>
          </cell>
          <cell r="Q207">
            <v>11.697298383047102</v>
          </cell>
        </row>
        <row r="208">
          <cell r="B208" t="str">
            <v>96-97</v>
          </cell>
          <cell r="C208">
            <v>420</v>
          </cell>
          <cell r="D208">
            <v>2500</v>
          </cell>
          <cell r="E208">
            <v>2363</v>
          </cell>
          <cell r="F208">
            <v>94.52</v>
          </cell>
          <cell r="G208">
            <v>79.2</v>
          </cell>
          <cell r="H208">
            <v>64.225918677973468</v>
          </cell>
          <cell r="I208">
            <v>227.8</v>
          </cell>
          <cell r="J208">
            <v>9.6402877697841731</v>
          </cell>
          <cell r="K208">
            <v>420</v>
          </cell>
          <cell r="L208">
            <v>140663</v>
          </cell>
          <cell r="M208">
            <v>1583093</v>
          </cell>
          <cell r="N208">
            <v>1606855</v>
          </cell>
          <cell r="O208">
            <v>0.68000634786288616</v>
          </cell>
          <cell r="P208">
            <v>13542</v>
          </cell>
          <cell r="Q208">
            <v>5.7308506136267461</v>
          </cell>
        </row>
        <row r="209">
          <cell r="B209" t="str">
            <v>97-98</v>
          </cell>
          <cell r="C209">
            <v>420</v>
          </cell>
          <cell r="D209">
            <v>2450</v>
          </cell>
          <cell r="E209">
            <v>2249.6</v>
          </cell>
          <cell r="F209">
            <v>91.820408163265313</v>
          </cell>
          <cell r="G209">
            <v>71.7</v>
          </cell>
          <cell r="H209">
            <v>61.143726897151552</v>
          </cell>
          <cell r="I209">
            <v>240.256</v>
          </cell>
          <cell r="J209">
            <v>10.679943100995732</v>
          </cell>
          <cell r="K209">
            <v>428</v>
          </cell>
          <cell r="L209">
            <v>145240</v>
          </cell>
          <cell r="M209">
            <v>1590809</v>
          </cell>
          <cell r="N209">
            <v>1530284</v>
          </cell>
          <cell r="O209">
            <v>0.68024715504978661</v>
          </cell>
          <cell r="P209">
            <v>9014</v>
          </cell>
          <cell r="Q209">
            <v>4.0069345661450928</v>
          </cell>
        </row>
        <row r="210">
          <cell r="B210" t="str">
            <v>98-99</v>
          </cell>
          <cell r="C210">
            <v>420</v>
          </cell>
          <cell r="D210">
            <v>2600</v>
          </cell>
          <cell r="E210">
            <v>2518.15</v>
          </cell>
          <cell r="F210">
            <v>96.851923076923072</v>
          </cell>
          <cell r="G210">
            <v>80</v>
          </cell>
          <cell r="H210">
            <v>68.442868014785816</v>
          </cell>
          <cell r="I210">
            <v>252.1</v>
          </cell>
          <cell r="J210">
            <v>10.01131783253579</v>
          </cell>
          <cell r="K210">
            <v>422</v>
          </cell>
          <cell r="L210">
            <v>120443</v>
          </cell>
          <cell r="M210">
            <v>1750724</v>
          </cell>
          <cell r="N210">
            <v>1762685</v>
          </cell>
          <cell r="O210">
            <v>0.6999920576613784</v>
          </cell>
          <cell r="P210">
            <v>10321</v>
          </cell>
          <cell r="Q210">
            <v>4.0986438456803604</v>
          </cell>
        </row>
        <row r="211">
          <cell r="B211" t="str">
            <v>99-00</v>
          </cell>
          <cell r="C211">
            <v>420</v>
          </cell>
          <cell r="D211">
            <v>2750</v>
          </cell>
          <cell r="E211">
            <v>2308.1</v>
          </cell>
          <cell r="F211">
            <v>83.9</v>
          </cell>
          <cell r="G211">
            <v>76.099999999999994</v>
          </cell>
          <cell r="H211">
            <v>62.6</v>
          </cell>
          <cell r="I211">
            <v>235.9</v>
          </cell>
          <cell r="J211">
            <v>10.220527706771804</v>
          </cell>
          <cell r="K211">
            <v>410</v>
          </cell>
          <cell r="L211" t="str">
            <v xml:space="preserve"> </v>
          </cell>
          <cell r="M211">
            <v>5821951</v>
          </cell>
          <cell r="N211">
            <v>1629408</v>
          </cell>
          <cell r="O211">
            <v>0.70595208179888225</v>
          </cell>
          <cell r="P211">
            <v>6311</v>
          </cell>
          <cell r="Q211">
            <v>2.7342836098955852</v>
          </cell>
        </row>
        <row r="212">
          <cell r="B212" t="str">
            <v>00-01</v>
          </cell>
          <cell r="C212">
            <v>420</v>
          </cell>
          <cell r="D212">
            <v>2650</v>
          </cell>
          <cell r="E212">
            <v>2063.33</v>
          </cell>
          <cell r="F212">
            <v>77.89</v>
          </cell>
          <cell r="G212">
            <v>77.25</v>
          </cell>
          <cell r="H212">
            <v>56.08</v>
          </cell>
          <cell r="I212">
            <v>215.97</v>
          </cell>
          <cell r="J212">
            <v>10.46706052836919</v>
          </cell>
          <cell r="K212">
            <v>420</v>
          </cell>
          <cell r="L212">
            <v>86958</v>
          </cell>
          <cell r="M212">
            <v>6219252</v>
          </cell>
          <cell r="N212">
            <v>1511420</v>
          </cell>
          <cell r="O212">
            <v>0.73251491520987921</v>
          </cell>
          <cell r="P212">
            <v>13144</v>
          </cell>
          <cell r="Q212">
            <v>6.3702849277624036</v>
          </cell>
        </row>
        <row r="213">
          <cell r="A213" t="str">
            <v>Average last 5 years</v>
          </cell>
          <cell r="B213">
            <v>0</v>
          </cell>
          <cell r="C213">
            <v>0</v>
          </cell>
          <cell r="D213">
            <v>2590</v>
          </cell>
          <cell r="E213">
            <v>2300.4360000000001</v>
          </cell>
          <cell r="F213">
            <v>88.996466248037677</v>
          </cell>
          <cell r="G213">
            <v>76.849999999999994</v>
          </cell>
          <cell r="H213">
            <v>62.49850271798217</v>
          </cell>
          <cell r="I213">
            <v>234.40520000000001</v>
          </cell>
          <cell r="J213">
            <v>10.203827387691337</v>
          </cell>
          <cell r="K213">
            <v>420</v>
          </cell>
          <cell r="L213">
            <v>98660.800000000003</v>
          </cell>
          <cell r="M213">
            <v>3393165.8</v>
          </cell>
          <cell r="N213">
            <v>1608130.4</v>
          </cell>
          <cell r="O213">
            <v>0.69974251151656253</v>
          </cell>
          <cell r="P213">
            <v>10466.4</v>
          </cell>
          <cell r="Q213">
            <v>4.5881995126220376</v>
          </cell>
        </row>
        <row r="214">
          <cell r="A214" t="str">
            <v>SANJAY GANDHI II</v>
          </cell>
          <cell r="B214" t="str">
            <v>99-00</v>
          </cell>
          <cell r="C214">
            <v>420</v>
          </cell>
          <cell r="D214">
            <v>1000</v>
          </cell>
          <cell r="E214">
            <v>1466.19</v>
          </cell>
          <cell r="F214">
            <v>146.619</v>
          </cell>
          <cell r="G214">
            <v>90.47</v>
          </cell>
          <cell r="H214">
            <v>85.84</v>
          </cell>
          <cell r="I214">
            <v>155.31</v>
          </cell>
          <cell r="J214">
            <v>10.592760829087634</v>
          </cell>
          <cell r="K214">
            <v>420</v>
          </cell>
          <cell r="L214" t="str">
            <v xml:space="preserve"> </v>
          </cell>
          <cell r="M214" t="str">
            <v xml:space="preserve"> </v>
          </cell>
          <cell r="N214">
            <v>1024588</v>
          </cell>
          <cell r="O214">
            <v>0.69880984047088035</v>
          </cell>
          <cell r="P214">
            <v>17216.427</v>
          </cell>
          <cell r="Q214">
            <v>11.742289198534978</v>
          </cell>
        </row>
        <row r="215">
          <cell r="B215" t="str">
            <v>00-01</v>
          </cell>
          <cell r="C215">
            <v>420</v>
          </cell>
          <cell r="D215">
            <v>2700</v>
          </cell>
          <cell r="E215">
            <v>2860.88</v>
          </cell>
          <cell r="F215">
            <v>105.84</v>
          </cell>
          <cell r="G215">
            <v>89.52</v>
          </cell>
          <cell r="H215">
            <v>77.760000000000005</v>
          </cell>
          <cell r="I215">
            <v>283.33999999999997</v>
          </cell>
          <cell r="J215">
            <v>9.9</v>
          </cell>
          <cell r="K215">
            <v>420</v>
          </cell>
          <cell r="L215">
            <v>0</v>
          </cell>
          <cell r="M215">
            <v>0</v>
          </cell>
          <cell r="N215">
            <v>2096666</v>
          </cell>
          <cell r="O215">
            <v>0.73299999999999998</v>
          </cell>
          <cell r="P215">
            <v>8182</v>
          </cell>
          <cell r="Q215">
            <v>2.86</v>
          </cell>
        </row>
        <row r="216">
          <cell r="A216" t="str">
            <v>Average last 2 years</v>
          </cell>
          <cell r="B216">
            <v>0</v>
          </cell>
          <cell r="C216">
            <v>0</v>
          </cell>
          <cell r="D216">
            <v>1850</v>
          </cell>
          <cell r="E216">
            <v>2163.5349999999999</v>
          </cell>
          <cell r="F216">
            <v>126.2295</v>
          </cell>
          <cell r="G216">
            <v>89.995000000000005</v>
          </cell>
          <cell r="H216">
            <v>81.800000000000011</v>
          </cell>
          <cell r="I216">
            <v>219.32499999999999</v>
          </cell>
          <cell r="J216">
            <v>10.246380414543818</v>
          </cell>
          <cell r="K216">
            <v>420</v>
          </cell>
          <cell r="L216">
            <v>0</v>
          </cell>
          <cell r="M216">
            <v>0</v>
          </cell>
          <cell r="N216">
            <v>1560627</v>
          </cell>
          <cell r="O216">
            <v>0.71590492023544017</v>
          </cell>
          <cell r="P216">
            <v>12699.2135</v>
          </cell>
          <cell r="Q216">
            <v>7.3011445992674888</v>
          </cell>
        </row>
        <row r="217">
          <cell r="A217" t="str">
            <v>SANJAY GANDHI</v>
          </cell>
          <cell r="B217" t="str">
            <v>93-94</v>
          </cell>
          <cell r="C217">
            <v>210</v>
          </cell>
          <cell r="D217">
            <v>1500</v>
          </cell>
          <cell r="E217">
            <v>213.536</v>
          </cell>
          <cell r="F217">
            <v>14.235733333333332</v>
          </cell>
          <cell r="G217">
            <v>51.811609848484849</v>
          </cell>
          <cell r="H217">
            <v>11.607740813220266</v>
          </cell>
          <cell r="I217">
            <v>26.419</v>
          </cell>
          <cell r="J217">
            <v>12.372152704930317</v>
          </cell>
          <cell r="K217">
            <v>210</v>
          </cell>
          <cell r="L217">
            <v>27246</v>
          </cell>
          <cell r="M217">
            <v>163172</v>
          </cell>
          <cell r="N217">
            <v>147992.79999999999</v>
          </cell>
          <cell r="O217">
            <v>0.69305784504720513</v>
          </cell>
          <cell r="P217">
            <v>9704.1849999999995</v>
          </cell>
          <cell r="Q217">
            <v>45.445194252959688</v>
          </cell>
        </row>
        <row r="218">
          <cell r="B218" t="str">
            <v>94-95</v>
          </cell>
          <cell r="C218">
            <v>420</v>
          </cell>
          <cell r="D218">
            <v>1500</v>
          </cell>
          <cell r="E218">
            <v>1199</v>
          </cell>
          <cell r="F218">
            <v>79.933333333333337</v>
          </cell>
          <cell r="G218">
            <v>72.66</v>
          </cell>
          <cell r="H218">
            <v>35.287909758778738</v>
          </cell>
          <cell r="I218">
            <v>140.80000000000001</v>
          </cell>
          <cell r="J218">
            <v>11.743119266055047</v>
          </cell>
          <cell r="K218">
            <v>420</v>
          </cell>
          <cell r="L218">
            <v>42526</v>
          </cell>
          <cell r="M218">
            <v>900647</v>
          </cell>
          <cell r="N218">
            <v>920961</v>
          </cell>
          <cell r="O218">
            <v>0.76810758965804837</v>
          </cell>
          <cell r="P218">
            <v>34256</v>
          </cell>
          <cell r="Q218">
            <v>28.57047539616347</v>
          </cell>
        </row>
        <row r="219">
          <cell r="B219" t="str">
            <v>95-96</v>
          </cell>
          <cell r="C219">
            <v>420</v>
          </cell>
          <cell r="D219">
            <v>2420</v>
          </cell>
          <cell r="E219">
            <v>1991.4</v>
          </cell>
          <cell r="F219">
            <v>82.289256198347104</v>
          </cell>
          <cell r="G219">
            <v>74</v>
          </cell>
          <cell r="H219">
            <v>53.978011969815249</v>
          </cell>
          <cell r="I219">
            <v>202.1</v>
          </cell>
          <cell r="J219">
            <v>10.148639148337852</v>
          </cell>
          <cell r="K219">
            <v>420</v>
          </cell>
          <cell r="L219">
            <v>14598</v>
          </cell>
          <cell r="M219">
            <v>1425155</v>
          </cell>
          <cell r="N219">
            <v>1338274</v>
          </cell>
          <cell r="O219">
            <v>0.67202671487395804</v>
          </cell>
          <cell r="P219">
            <v>23294</v>
          </cell>
          <cell r="Q219">
            <v>11.697298383047102</v>
          </cell>
        </row>
        <row r="220">
          <cell r="B220" t="str">
            <v>96-97</v>
          </cell>
          <cell r="C220">
            <v>420</v>
          </cell>
          <cell r="D220">
            <v>2500</v>
          </cell>
          <cell r="E220">
            <v>2363</v>
          </cell>
          <cell r="F220">
            <v>94.52</v>
          </cell>
          <cell r="G220">
            <v>79.2</v>
          </cell>
          <cell r="H220">
            <v>64.225918677973468</v>
          </cell>
          <cell r="I220">
            <v>227.8</v>
          </cell>
          <cell r="J220">
            <v>9.6402877697841731</v>
          </cell>
          <cell r="K220">
            <v>420</v>
          </cell>
          <cell r="L220">
            <v>140663</v>
          </cell>
          <cell r="M220">
            <v>1583093</v>
          </cell>
          <cell r="N220">
            <v>1606855</v>
          </cell>
          <cell r="O220">
            <v>0.68000634786288616</v>
          </cell>
          <cell r="P220">
            <v>13542</v>
          </cell>
          <cell r="Q220">
            <v>5.7308506136267461</v>
          </cell>
        </row>
        <row r="221">
          <cell r="B221" t="str">
            <v>97-98</v>
          </cell>
          <cell r="C221">
            <v>420</v>
          </cell>
          <cell r="D221">
            <v>2450</v>
          </cell>
          <cell r="E221">
            <v>2249.6</v>
          </cell>
          <cell r="F221">
            <v>91.820408163265313</v>
          </cell>
          <cell r="G221">
            <v>71.7</v>
          </cell>
          <cell r="H221">
            <v>61.143726897151552</v>
          </cell>
          <cell r="I221">
            <v>240.256</v>
          </cell>
          <cell r="J221">
            <v>10.679943100995732</v>
          </cell>
          <cell r="K221">
            <v>428</v>
          </cell>
          <cell r="L221">
            <v>145240</v>
          </cell>
          <cell r="M221">
            <v>1590809</v>
          </cell>
          <cell r="N221">
            <v>1530284</v>
          </cell>
          <cell r="O221">
            <v>0.68024715504978661</v>
          </cell>
          <cell r="P221">
            <v>9014</v>
          </cell>
          <cell r="Q221">
            <v>4.0069345661450928</v>
          </cell>
        </row>
        <row r="222">
          <cell r="B222" t="str">
            <v>98-99</v>
          </cell>
          <cell r="C222">
            <v>420</v>
          </cell>
          <cell r="D222">
            <v>2600</v>
          </cell>
          <cell r="E222">
            <v>2518.15</v>
          </cell>
          <cell r="F222">
            <v>96.851923076923072</v>
          </cell>
          <cell r="G222">
            <v>80</v>
          </cell>
          <cell r="H222">
            <v>68.442868014785816</v>
          </cell>
          <cell r="I222">
            <v>252.1</v>
          </cell>
          <cell r="J222">
            <v>10.01131783253579</v>
          </cell>
          <cell r="K222">
            <v>422</v>
          </cell>
          <cell r="L222">
            <v>120443</v>
          </cell>
          <cell r="M222">
            <v>1750724</v>
          </cell>
          <cell r="N222">
            <v>1762685</v>
          </cell>
          <cell r="O222">
            <v>0.6999920576613784</v>
          </cell>
          <cell r="P222">
            <v>10321</v>
          </cell>
          <cell r="Q222">
            <v>4.0986438456803604</v>
          </cell>
        </row>
        <row r="223">
          <cell r="B223" t="str">
            <v>99-00</v>
          </cell>
          <cell r="C223">
            <v>840</v>
          </cell>
          <cell r="D223">
            <v>3750</v>
          </cell>
          <cell r="E223">
            <v>3774.29</v>
          </cell>
          <cell r="F223">
            <v>230.51900000000001</v>
          </cell>
          <cell r="G223">
            <v>166.57</v>
          </cell>
          <cell r="H223">
            <v>148.44</v>
          </cell>
          <cell r="I223">
            <v>391.21000000000004</v>
          </cell>
          <cell r="J223">
            <v>20.813288535859439</v>
          </cell>
          <cell r="K223">
            <v>830</v>
          </cell>
          <cell r="L223">
            <v>171738.57</v>
          </cell>
          <cell r="M223">
            <v>2540597.02</v>
          </cell>
          <cell r="N223">
            <v>2180367</v>
          </cell>
          <cell r="O223">
            <v>1.4047619222697625</v>
          </cell>
          <cell r="P223">
            <v>23527.427</v>
          </cell>
          <cell r="Q223">
            <v>14.476572808430564</v>
          </cell>
        </row>
        <row r="224">
          <cell r="B224" t="str">
            <v>00-01</v>
          </cell>
          <cell r="C224">
            <v>840</v>
          </cell>
          <cell r="D224">
            <v>5350</v>
          </cell>
          <cell r="E224">
            <v>4924.21</v>
          </cell>
          <cell r="F224">
            <v>92.01</v>
          </cell>
          <cell r="G224">
            <v>83.39</v>
          </cell>
          <cell r="H224">
            <v>66.92</v>
          </cell>
          <cell r="I224">
            <v>499.31</v>
          </cell>
          <cell r="J224">
            <v>10.14</v>
          </cell>
          <cell r="K224">
            <v>820</v>
          </cell>
          <cell r="L224">
            <v>58349</v>
          </cell>
          <cell r="M224">
            <v>3800562</v>
          </cell>
          <cell r="N224">
            <v>2979105</v>
          </cell>
          <cell r="O224">
            <v>0.73</v>
          </cell>
          <cell r="P224">
            <v>21325</v>
          </cell>
          <cell r="Q224">
            <v>4.33</v>
          </cell>
        </row>
        <row r="225">
          <cell r="A225" t="str">
            <v>Average last 5 years</v>
          </cell>
          <cell r="B225">
            <v>0</v>
          </cell>
          <cell r="C225">
            <v>0</v>
          </cell>
          <cell r="D225">
            <v>3330</v>
          </cell>
          <cell r="E225">
            <v>3165.85</v>
          </cell>
          <cell r="F225">
            <v>121.14426624803768</v>
          </cell>
          <cell r="G225">
            <v>96.171999999999997</v>
          </cell>
          <cell r="H225">
            <v>81.834502717982176</v>
          </cell>
          <cell r="I225">
            <v>322.1352</v>
          </cell>
          <cell r="J225">
            <v>12.256967447835027</v>
          </cell>
          <cell r="K225">
            <v>584</v>
          </cell>
          <cell r="L225">
            <v>127286.71400000001</v>
          </cell>
          <cell r="M225">
            <v>2253157.0039999997</v>
          </cell>
          <cell r="N225">
            <v>2011859.2</v>
          </cell>
          <cell r="O225">
            <v>0.83900149656876266</v>
          </cell>
          <cell r="P225">
            <v>15545.885399999999</v>
          </cell>
          <cell r="Q225">
            <v>6.5286003667765531</v>
          </cell>
        </row>
        <row r="226">
          <cell r="A226" t="str">
            <v xml:space="preserve"> * SANJAY GHANDHI : CONSIDERING SGTPS # 1 W.E.F 01.04.93  &amp;  SGTPS # 2 W.E.F; 26.05.94 .# 3 WE.F; 01.09.99</v>
          </cell>
        </row>
        <row r="227">
          <cell r="A227" t="str">
            <v>CONSIDERING SGTPS # 1 W.E.F; 01.01.95    P.L.F. FOR 94-95 = 66.0</v>
          </cell>
          <cell r="B227">
            <v>0</v>
          </cell>
          <cell r="C227">
            <v>0</v>
          </cell>
          <cell r="D227">
            <v>0</v>
          </cell>
          <cell r="E227">
            <v>0</v>
          </cell>
          <cell r="F227">
            <v>0</v>
          </cell>
          <cell r="G227" t="str">
            <v>&amp; Unit #2 w.e.f. 01.04.95 for P.L.F.</v>
          </cell>
        </row>
        <row r="228">
          <cell r="A228" t="str">
            <v>STATE  LOAD  DESPATCH  CENTRE  M.P.E.B.  JABALPUR</v>
          </cell>
        </row>
        <row r="229">
          <cell r="A229" t="str">
            <v>THERMAL</v>
          </cell>
        </row>
        <row r="230">
          <cell r="A230" t="str">
            <v>STATION NAME</v>
          </cell>
          <cell r="B230" t="str">
            <v>YEAR</v>
          </cell>
          <cell r="C230" t="str">
            <v>CAPACITY</v>
          </cell>
          <cell r="D230" t="str">
            <v>TARGET</v>
          </cell>
          <cell r="E230" t="str">
            <v>ACTUAL GENE.</v>
          </cell>
          <cell r="F230" t="str">
            <v>ACHIEVE-MENT</v>
          </cell>
          <cell r="G230" t="str">
            <v>AVAIL-ABILITY</v>
          </cell>
          <cell r="H230" t="str">
            <v>P.L.F.</v>
          </cell>
          <cell r="I230" t="str">
            <v>AUXILIARY CONSUMPTION</v>
          </cell>
          <cell r="J230">
            <v>0</v>
          </cell>
          <cell r="K230" t="str">
            <v>MAXIMUM DEMAND</v>
          </cell>
          <cell r="L230" t="str">
            <v>COAL IN MT</v>
          </cell>
          <cell r="M230">
            <v>0</v>
          </cell>
          <cell r="N230" t="str">
            <v>COAL CONSUMED</v>
          </cell>
          <cell r="O230">
            <v>0</v>
          </cell>
          <cell r="P230" t="str">
            <v>FUEL OIL CONSUMPTION</v>
          </cell>
        </row>
        <row r="231">
          <cell r="C231" t="str">
            <v>MW</v>
          </cell>
          <cell r="D231" t="str">
            <v>MKwh</v>
          </cell>
          <cell r="E231" t="str">
            <v>MKwh</v>
          </cell>
          <cell r="F231" t="str">
            <v>%</v>
          </cell>
          <cell r="G231" t="str">
            <v>%</v>
          </cell>
          <cell r="H231" t="str">
            <v>%</v>
          </cell>
          <cell r="I231" t="str">
            <v>MKwh</v>
          </cell>
          <cell r="J231" t="str">
            <v>%</v>
          </cell>
          <cell r="K231" t="str">
            <v>MW</v>
          </cell>
          <cell r="L231" t="str">
            <v>OP.STOCK</v>
          </cell>
          <cell r="M231" t="str">
            <v>RECIEPT</v>
          </cell>
          <cell r="N231" t="str">
            <v>MT</v>
          </cell>
          <cell r="O231" t="str">
            <v>Kg/kWH</v>
          </cell>
          <cell r="P231" t="str">
            <v>KL</v>
          </cell>
          <cell r="Q231" t="str">
            <v>ml/KWH</v>
          </cell>
        </row>
        <row r="232">
          <cell r="A232" t="str">
            <v>THERMAL</v>
          </cell>
          <cell r="B232" t="str">
            <v>88-89</v>
          </cell>
          <cell r="C232">
            <v>2812.5</v>
          </cell>
          <cell r="D232">
            <v>13000</v>
          </cell>
          <cell r="E232">
            <v>12191.210000000001</v>
          </cell>
          <cell r="F232">
            <v>93.77853846153846</v>
          </cell>
          <cell r="G232">
            <v>68.689582222222228</v>
          </cell>
          <cell r="H232">
            <v>50.05</v>
          </cell>
          <cell r="I232">
            <v>0</v>
          </cell>
          <cell r="J232">
            <v>0</v>
          </cell>
          <cell r="K232">
            <v>2080</v>
          </cell>
          <cell r="L232">
            <v>0</v>
          </cell>
          <cell r="M232">
            <v>0</v>
          </cell>
          <cell r="N232">
            <v>9903110</v>
          </cell>
          <cell r="O232">
            <v>0.81231559459643454</v>
          </cell>
          <cell r="P232">
            <v>153018</v>
          </cell>
          <cell r="Q232">
            <v>12.551502270898458</v>
          </cell>
        </row>
        <row r="233">
          <cell r="B233" t="str">
            <v>89-90</v>
          </cell>
          <cell r="C233">
            <v>2812.5</v>
          </cell>
          <cell r="D233">
            <v>13000</v>
          </cell>
          <cell r="E233">
            <v>12464.71</v>
          </cell>
          <cell r="F233">
            <v>95.882384615384609</v>
          </cell>
          <cell r="G233">
            <v>71.313822222222228</v>
          </cell>
          <cell r="H233">
            <v>50.592430238457638</v>
          </cell>
          <cell r="I233">
            <v>1225</v>
          </cell>
          <cell r="J233">
            <v>9.827745691636629</v>
          </cell>
          <cell r="K233">
            <v>2080</v>
          </cell>
          <cell r="L233">
            <v>0</v>
          </cell>
          <cell r="M233">
            <v>9887181</v>
          </cell>
          <cell r="N233">
            <v>9880489</v>
          </cell>
          <cell r="O233">
            <v>0.79267700572255595</v>
          </cell>
          <cell r="P233">
            <v>222061</v>
          </cell>
          <cell r="Q233">
            <v>17.815175804330789</v>
          </cell>
        </row>
        <row r="234">
          <cell r="B234" t="str">
            <v>90-91</v>
          </cell>
          <cell r="C234">
            <v>2682.5</v>
          </cell>
          <cell r="D234">
            <v>13750</v>
          </cell>
          <cell r="E234">
            <v>12376.880000000001</v>
          </cell>
          <cell r="F234">
            <v>90.013672727272734</v>
          </cell>
          <cell r="G234">
            <v>71.034529356943153</v>
          </cell>
          <cell r="H234">
            <v>52.670488154663872</v>
          </cell>
          <cell r="I234">
            <v>1314.15</v>
          </cell>
          <cell r="J234">
            <v>10.61778089470044</v>
          </cell>
          <cell r="K234">
            <v>2176</v>
          </cell>
          <cell r="L234">
            <v>0</v>
          </cell>
          <cell r="M234">
            <v>9549897</v>
          </cell>
          <cell r="N234">
            <v>9845919</v>
          </cell>
          <cell r="O234">
            <v>0.79550896510267521</v>
          </cell>
          <cell r="P234">
            <v>180521</v>
          </cell>
          <cell r="Q234">
            <v>14.585339762524965</v>
          </cell>
        </row>
        <row r="235">
          <cell r="B235" t="str">
            <v>91-92</v>
          </cell>
          <cell r="C235">
            <v>2682.5</v>
          </cell>
          <cell r="D235">
            <v>13440</v>
          </cell>
          <cell r="E235">
            <v>11579.91</v>
          </cell>
          <cell r="F235">
            <v>86.160044642857144</v>
          </cell>
          <cell r="G235">
            <v>66.919506057781931</v>
          </cell>
          <cell r="H235">
            <v>49.144296925529261</v>
          </cell>
          <cell r="I235">
            <v>1235.07</v>
          </cell>
          <cell r="J235">
            <v>10.665626934924365</v>
          </cell>
          <cell r="K235">
            <v>1930</v>
          </cell>
          <cell r="L235">
            <v>0</v>
          </cell>
          <cell r="M235">
            <v>9509426</v>
          </cell>
          <cell r="N235">
            <v>9628339</v>
          </cell>
          <cell r="O235">
            <v>0.83146924285249191</v>
          </cell>
          <cell r="P235">
            <v>147302</v>
          </cell>
          <cell r="Q235">
            <v>12.720478829282785</v>
          </cell>
        </row>
        <row r="236">
          <cell r="B236" t="str">
            <v>92-93</v>
          </cell>
          <cell r="C236">
            <v>2682.5</v>
          </cell>
          <cell r="D236">
            <v>13240</v>
          </cell>
          <cell r="E236">
            <v>12363.220000000001</v>
          </cell>
          <cell r="F236">
            <v>93.377794561933541</v>
          </cell>
          <cell r="G236">
            <v>71.4544734389562</v>
          </cell>
          <cell r="H236">
            <v>52.612357279338859</v>
          </cell>
          <cell r="I236">
            <v>1288.08</v>
          </cell>
          <cell r="J236">
            <v>10.418644980838325</v>
          </cell>
          <cell r="K236">
            <v>2304</v>
          </cell>
          <cell r="L236">
            <v>0</v>
          </cell>
          <cell r="M236">
            <v>10240661</v>
          </cell>
          <cell r="N236">
            <v>10365511</v>
          </cell>
          <cell r="O236">
            <v>0.8384151539809207</v>
          </cell>
          <cell r="P236">
            <v>178366</v>
          </cell>
          <cell r="Q236">
            <v>14.427147620118381</v>
          </cell>
        </row>
        <row r="237">
          <cell r="B237" t="str">
            <v>93-94</v>
          </cell>
          <cell r="C237">
            <v>2882.5</v>
          </cell>
          <cell r="D237">
            <v>14885</v>
          </cell>
          <cell r="E237">
            <v>13331.489799999999</v>
          </cell>
          <cell r="F237">
            <v>89.563250251931478</v>
          </cell>
          <cell r="G237">
            <v>70.561553251088981</v>
          </cell>
          <cell r="H237">
            <v>52.796515740157702</v>
          </cell>
          <cell r="I237">
            <v>1393.0175370000002</v>
          </cell>
          <cell r="J237">
            <v>10.449076269030341</v>
          </cell>
          <cell r="K237">
            <v>2516</v>
          </cell>
          <cell r="L237" t="str">
            <v xml:space="preserve"> </v>
          </cell>
          <cell r="M237">
            <v>10774979</v>
          </cell>
          <cell r="N237">
            <v>10889112.170000002</v>
          </cell>
          <cell r="O237">
            <v>0.81679634709693161</v>
          </cell>
          <cell r="P237">
            <v>145021.60399999999</v>
          </cell>
          <cell r="Q237">
            <v>10.878124363865171</v>
          </cell>
        </row>
        <row r="238">
          <cell r="B238" t="str">
            <v>94-95</v>
          </cell>
          <cell r="C238">
            <v>3092.5</v>
          </cell>
          <cell r="D238">
            <v>14850</v>
          </cell>
          <cell r="E238">
            <v>14781.1</v>
          </cell>
          <cell r="F238">
            <v>99.536026936026943</v>
          </cell>
          <cell r="G238">
            <v>74.786483427647539</v>
          </cell>
          <cell r="H238">
            <v>54.56233411959262</v>
          </cell>
          <cell r="I238">
            <v>1558.8</v>
          </cell>
          <cell r="J238">
            <v>10.545899831541631</v>
          </cell>
          <cell r="K238">
            <v>2860</v>
          </cell>
          <cell r="L238" t="str">
            <v xml:space="preserve"> </v>
          </cell>
          <cell r="M238">
            <v>12293369</v>
          </cell>
          <cell r="N238">
            <v>12127995</v>
          </cell>
          <cell r="O238">
            <v>0.82050693114856132</v>
          </cell>
          <cell r="P238">
            <v>185245</v>
          </cell>
          <cell r="Q238">
            <v>12.53255846993796</v>
          </cell>
        </row>
        <row r="239">
          <cell r="B239" t="str">
            <v>95-96</v>
          </cell>
          <cell r="C239">
            <v>3092.5</v>
          </cell>
          <cell r="D239">
            <v>16620</v>
          </cell>
          <cell r="E239">
            <v>16071.3</v>
          </cell>
          <cell r="F239">
            <v>96.698555956678703</v>
          </cell>
          <cell r="G239">
            <v>75.344624090541629</v>
          </cell>
          <cell r="H239">
            <v>59.324924419441643</v>
          </cell>
          <cell r="I239">
            <v>1648.2999999999997</v>
          </cell>
          <cell r="J239">
            <v>10.256170938256394</v>
          </cell>
          <cell r="K239">
            <v>2888</v>
          </cell>
          <cell r="L239" t="str">
            <v xml:space="preserve"> </v>
          </cell>
          <cell r="M239">
            <v>12728814</v>
          </cell>
          <cell r="N239">
            <v>13030027</v>
          </cell>
          <cell r="O239">
            <v>0.81076372166532884</v>
          </cell>
          <cell r="P239">
            <v>124103</v>
          </cell>
          <cell r="Q239">
            <v>7.7220262206542101</v>
          </cell>
        </row>
        <row r="240">
          <cell r="B240" t="str">
            <v>96-97</v>
          </cell>
          <cell r="C240">
            <v>3092.5</v>
          </cell>
          <cell r="D240">
            <v>16950</v>
          </cell>
          <cell r="E240">
            <v>16867.099999999999</v>
          </cell>
          <cell r="F240">
            <v>99.51091445427727</v>
          </cell>
          <cell r="G240">
            <v>74.891188358932908</v>
          </cell>
          <cell r="H240">
            <v>62.262507244290383</v>
          </cell>
          <cell r="I240">
            <v>1650.6000000000001</v>
          </cell>
          <cell r="J240">
            <v>9.7859145911271064</v>
          </cell>
          <cell r="K240">
            <v>2756</v>
          </cell>
          <cell r="L240" t="str">
            <v xml:space="preserve"> </v>
          </cell>
          <cell r="M240">
            <v>13634273</v>
          </cell>
          <cell r="N240">
            <v>13482299</v>
          </cell>
          <cell r="O240">
            <v>0.7993252544895092</v>
          </cell>
          <cell r="P240">
            <v>86830</v>
          </cell>
          <cell r="Q240">
            <v>5.1478914573341008</v>
          </cell>
        </row>
        <row r="241">
          <cell r="B241" t="str">
            <v>97-98</v>
          </cell>
          <cell r="C241">
            <v>3092.5</v>
          </cell>
          <cell r="D241">
            <v>17200</v>
          </cell>
          <cell r="E241">
            <v>17966.71</v>
          </cell>
          <cell r="F241">
            <v>104.45761627906977</v>
          </cell>
          <cell r="G241">
            <v>76.25933710590138</v>
          </cell>
          <cell r="H241">
            <v>66.321561592156598</v>
          </cell>
          <cell r="I241">
            <v>1765.9490000000001</v>
          </cell>
          <cell r="J241">
            <v>9.8290059782787171</v>
          </cell>
          <cell r="K241">
            <v>2920</v>
          </cell>
          <cell r="L241" t="str">
            <v xml:space="preserve"> </v>
          </cell>
          <cell r="M241">
            <v>14706104</v>
          </cell>
          <cell r="N241">
            <v>14265230</v>
          </cell>
          <cell r="O241">
            <v>0.79398120190062627</v>
          </cell>
          <cell r="P241">
            <v>66354</v>
          </cell>
          <cell r="Q241">
            <v>3.6931636342992125</v>
          </cell>
        </row>
        <row r="242">
          <cell r="B242" t="str">
            <v>98-99</v>
          </cell>
          <cell r="C242">
            <v>3092.5</v>
          </cell>
          <cell r="D242">
            <v>17500</v>
          </cell>
          <cell r="E242">
            <v>18471.390000000003</v>
          </cell>
          <cell r="F242">
            <v>105.55080000000001</v>
          </cell>
          <cell r="G242">
            <v>76.04373484236055</v>
          </cell>
          <cell r="H242">
            <v>68.184516229056172</v>
          </cell>
          <cell r="I242">
            <v>1784</v>
          </cell>
          <cell r="J242">
            <v>9.6581794873044196</v>
          </cell>
          <cell r="K242">
            <v>2886</v>
          </cell>
          <cell r="L242" t="str">
            <v xml:space="preserve"> </v>
          </cell>
          <cell r="M242">
            <v>13851114</v>
          </cell>
          <cell r="N242">
            <v>14547769</v>
          </cell>
          <cell r="O242">
            <v>0.78758387971885158</v>
          </cell>
          <cell r="P242">
            <v>51346</v>
          </cell>
          <cell r="Q242">
            <v>2.7797583181341521</v>
          </cell>
        </row>
        <row r="243">
          <cell r="B243" t="str">
            <v>99-00</v>
          </cell>
          <cell r="C243">
            <v>3512.5</v>
          </cell>
          <cell r="D243">
            <v>19000</v>
          </cell>
          <cell r="E243">
            <v>20146.400000000001</v>
          </cell>
          <cell r="F243">
            <v>106</v>
          </cell>
          <cell r="G243">
            <v>79.099999999999994</v>
          </cell>
          <cell r="H243">
            <v>69.400000000000006</v>
          </cell>
          <cell r="I243">
            <v>1952.8</v>
          </cell>
          <cell r="J243">
            <v>9.6930468967160373</v>
          </cell>
          <cell r="K243">
            <v>3169</v>
          </cell>
          <cell r="L243">
            <v>0</v>
          </cell>
          <cell r="M243">
            <v>15499659</v>
          </cell>
          <cell r="N243">
            <v>15648859</v>
          </cell>
          <cell r="O243">
            <v>0.77675708811499822</v>
          </cell>
          <cell r="P243">
            <v>58343</v>
          </cell>
          <cell r="Q243">
            <v>2.29</v>
          </cell>
        </row>
        <row r="244">
          <cell r="B244" t="str">
            <v>00-01</v>
          </cell>
          <cell r="C244">
            <v>3512.5</v>
          </cell>
          <cell r="D244">
            <v>21850</v>
          </cell>
          <cell r="E244">
            <v>20415.89</v>
          </cell>
          <cell r="F244">
            <v>93.22</v>
          </cell>
          <cell r="G244">
            <v>77.67</v>
          </cell>
          <cell r="H244">
            <v>66.349999999999994</v>
          </cell>
          <cell r="I244">
            <v>1982.06</v>
          </cell>
          <cell r="J244">
            <v>9.7100000000000009</v>
          </cell>
          <cell r="K244">
            <v>3013</v>
          </cell>
          <cell r="L244">
            <v>0</v>
          </cell>
          <cell r="M244">
            <v>15975901</v>
          </cell>
          <cell r="N244">
            <v>16020288</v>
          </cell>
          <cell r="O244">
            <v>0.78469701786206725</v>
          </cell>
          <cell r="P244">
            <v>65679</v>
          </cell>
          <cell r="Q244">
            <v>3.22</v>
          </cell>
        </row>
        <row r="245">
          <cell r="A245" t="str">
            <v>Average last 5 years</v>
          </cell>
          <cell r="B245">
            <v>0</v>
          </cell>
          <cell r="C245">
            <v>0</v>
          </cell>
          <cell r="D245">
            <v>18500</v>
          </cell>
          <cell r="E245">
            <v>18773.498</v>
          </cell>
          <cell r="F245">
            <v>101.74786614666941</v>
          </cell>
          <cell r="G245">
            <v>76.792852061438964</v>
          </cell>
          <cell r="H245">
            <v>66.503717013100641</v>
          </cell>
          <cell r="I245">
            <v>1827.0817999999999</v>
          </cell>
          <cell r="J245">
            <v>9.7352293906852569</v>
          </cell>
          <cell r="K245">
            <v>2948.8</v>
          </cell>
          <cell r="L245">
            <v>0</v>
          </cell>
          <cell r="M245">
            <v>14733410.199999999</v>
          </cell>
          <cell r="N245">
            <v>14792889</v>
          </cell>
          <cell r="O245">
            <v>0.78846888841721063</v>
          </cell>
          <cell r="P245">
            <v>65710.399999999994</v>
          </cell>
          <cell r="Q245">
            <v>3.4261626819534925</v>
          </cell>
        </row>
        <row r="246">
          <cell r="A246" t="str">
            <v>Korba - I : Retired from 17.06.89</v>
          </cell>
        </row>
        <row r="247">
          <cell r="A247" t="str">
            <v>Korba - II : All units Derated  to 40 MW each   from 01.01.90</v>
          </cell>
        </row>
        <row r="248">
          <cell r="A248" t="str">
            <v>Amarkantak - I : Unit no. 2 derated to 20 MW  from 01.03.93</v>
          </cell>
        </row>
        <row r="249">
          <cell r="A249" t="str">
            <v>M.P. THERMAL</v>
          </cell>
          <cell r="B249" t="str">
            <v>88-89</v>
          </cell>
          <cell r="C249">
            <v>2687.5</v>
          </cell>
          <cell r="D249">
            <v>12340</v>
          </cell>
          <cell r="E249">
            <v>11458.298000000001</v>
          </cell>
          <cell r="F249">
            <v>92.854927066450571</v>
          </cell>
          <cell r="G249" t="str">
            <v xml:space="preserve"> </v>
          </cell>
          <cell r="H249">
            <v>48.670693426781355</v>
          </cell>
          <cell r="I249">
            <v>0</v>
          </cell>
          <cell r="J249">
            <v>0</v>
          </cell>
          <cell r="K249" t="str">
            <v xml:space="preserve"> </v>
          </cell>
          <cell r="L249">
            <v>0</v>
          </cell>
          <cell r="M249">
            <v>0</v>
          </cell>
          <cell r="N249">
            <v>9295662.4000000004</v>
          </cell>
          <cell r="O249">
            <v>0.81126031108634111</v>
          </cell>
          <cell r="P249">
            <v>142896.79999999999</v>
          </cell>
          <cell r="Q249">
            <v>12.471031910672945</v>
          </cell>
        </row>
        <row r="250">
          <cell r="B250" t="str">
            <v>89-90</v>
          </cell>
          <cell r="C250">
            <v>2687.5</v>
          </cell>
          <cell r="D250">
            <v>12370</v>
          </cell>
          <cell r="E250">
            <v>11772.71</v>
          </cell>
          <cell r="F250">
            <v>95.171463217461607</v>
          </cell>
          <cell r="G250" t="str">
            <v xml:space="preserve"> </v>
          </cell>
          <cell r="H250">
            <v>50.006201550387594</v>
          </cell>
          <cell r="I250">
            <v>1151.8</v>
          </cell>
          <cell r="J250">
            <v>9.7836436980100601</v>
          </cell>
          <cell r="K250" t="str">
            <v xml:space="preserve"> </v>
          </cell>
          <cell r="L250">
            <v>0</v>
          </cell>
          <cell r="M250">
            <v>0</v>
          </cell>
          <cell r="N250">
            <v>9338119.8000000007</v>
          </cell>
          <cell r="O250">
            <v>0.7932005290200812</v>
          </cell>
          <cell r="P250">
            <v>205382.6</v>
          </cell>
          <cell r="Q250">
            <v>17.445651850763333</v>
          </cell>
        </row>
        <row r="251">
          <cell r="B251" t="str">
            <v>90-91</v>
          </cell>
          <cell r="C251">
            <v>2557.5</v>
          </cell>
          <cell r="D251">
            <v>13070</v>
          </cell>
          <cell r="E251">
            <v>11770.724</v>
          </cell>
          <cell r="F251">
            <v>90.059097169089512</v>
          </cell>
          <cell r="G251" t="str">
            <v xml:space="preserve"> </v>
          </cell>
          <cell r="H251">
            <v>52.539196650553258</v>
          </cell>
          <cell r="I251">
            <v>1245.9940000000001</v>
          </cell>
          <cell r="J251">
            <v>10.585534075898815</v>
          </cell>
          <cell r="K251" t="str">
            <v xml:space="preserve"> </v>
          </cell>
          <cell r="L251">
            <v>0</v>
          </cell>
          <cell r="M251">
            <v>0</v>
          </cell>
          <cell r="N251">
            <v>9339014.1999999993</v>
          </cell>
          <cell r="O251">
            <v>0.7934103458716727</v>
          </cell>
          <cell r="P251">
            <v>168809.8</v>
          </cell>
          <cell r="Q251">
            <v>14.341496750752119</v>
          </cell>
        </row>
        <row r="252">
          <cell r="B252" t="str">
            <v>91-92</v>
          </cell>
          <cell r="C252">
            <v>2557.5</v>
          </cell>
          <cell r="D252">
            <v>12760</v>
          </cell>
          <cell r="E252">
            <v>11025.722</v>
          </cell>
          <cell r="F252">
            <v>86.408479623824448</v>
          </cell>
          <cell r="G252" t="str">
            <v xml:space="preserve"> </v>
          </cell>
          <cell r="H252">
            <v>49.07938008678358</v>
          </cell>
          <cell r="I252">
            <v>1175.4099999999999</v>
          </cell>
          <cell r="J252">
            <v>10.660617055282184</v>
          </cell>
          <cell r="K252" t="str">
            <v xml:space="preserve"> </v>
          </cell>
          <cell r="L252">
            <v>0</v>
          </cell>
          <cell r="M252">
            <v>0</v>
          </cell>
          <cell r="N252">
            <v>9135691.4000000004</v>
          </cell>
          <cell r="O252">
            <v>0.82857987894126117</v>
          </cell>
          <cell r="P252">
            <v>137508.4</v>
          </cell>
          <cell r="Q252">
            <v>12.471600499268892</v>
          </cell>
        </row>
        <row r="253">
          <cell r="B253" t="str">
            <v>92-93</v>
          </cell>
          <cell r="C253">
            <v>2557.5</v>
          </cell>
          <cell r="D253">
            <v>12600</v>
          </cell>
          <cell r="E253">
            <v>11747.684000000001</v>
          </cell>
          <cell r="F253">
            <v>93.235587301587316</v>
          </cell>
          <cell r="G253" t="str">
            <v xml:space="preserve"> </v>
          </cell>
          <cell r="H253">
            <v>52.453775764346368</v>
          </cell>
          <cell r="I253">
            <v>1224.9159999999999</v>
          </cell>
          <cell r="J253">
            <v>10.426872224346516</v>
          </cell>
          <cell r="K253" t="str">
            <v xml:space="preserve"> </v>
          </cell>
          <cell r="L253">
            <v>0</v>
          </cell>
          <cell r="M253">
            <v>0</v>
          </cell>
          <cell r="N253">
            <v>9784266.5999999996</v>
          </cell>
          <cell r="O253">
            <v>0.83286770396616028</v>
          </cell>
          <cell r="P253">
            <v>167140</v>
          </cell>
          <cell r="Q253">
            <v>14.227485179206385</v>
          </cell>
        </row>
        <row r="254">
          <cell r="B254" t="str">
            <v>93-94</v>
          </cell>
          <cell r="C254">
            <v>2757.5</v>
          </cell>
          <cell r="D254">
            <v>14335</v>
          </cell>
          <cell r="E254">
            <v>12723.7418</v>
          </cell>
          <cell r="F254">
            <v>88.759970701081258</v>
          </cell>
          <cell r="G254" t="str">
            <v xml:space="preserve"> </v>
          </cell>
          <cell r="H254">
            <v>52.67386910749844</v>
          </cell>
          <cell r="I254">
            <v>1327.0063370000003</v>
          </cell>
          <cell r="J254">
            <v>10.429371782756551</v>
          </cell>
          <cell r="K254" t="str">
            <v xml:space="preserve"> </v>
          </cell>
          <cell r="L254">
            <v>0</v>
          </cell>
          <cell r="M254">
            <v>0</v>
          </cell>
          <cell r="N254">
            <v>10326945.770000001</v>
          </cell>
          <cell r="O254">
            <v>0.81162805189900999</v>
          </cell>
          <cell r="P254">
            <v>133056.89359999998</v>
          </cell>
          <cell r="Q254">
            <v>10.457371399976065</v>
          </cell>
        </row>
        <row r="255">
          <cell r="B255" t="str">
            <v>94-95</v>
          </cell>
          <cell r="C255">
            <v>2967.5</v>
          </cell>
          <cell r="D255">
            <v>14230</v>
          </cell>
          <cell r="E255">
            <v>14181.98</v>
          </cell>
          <cell r="F255">
            <v>99.662543921293036</v>
          </cell>
          <cell r="G255" t="str">
            <v xml:space="preserve"> </v>
          </cell>
          <cell r="H255">
            <v>54.555938958196286</v>
          </cell>
          <cell r="I255">
            <v>1494.36</v>
          </cell>
          <cell r="J255">
            <v>10.537033615898485</v>
          </cell>
          <cell r="K255" t="str">
            <v xml:space="preserve"> </v>
          </cell>
          <cell r="L255">
            <v>0</v>
          </cell>
          <cell r="M255">
            <v>0</v>
          </cell>
          <cell r="N255">
            <v>11574034.199999999</v>
          </cell>
          <cell r="O255">
            <v>0.81610848414678339</v>
          </cell>
          <cell r="P255">
            <v>177120.6</v>
          </cell>
          <cell r="Q255">
            <v>12.489130572740901</v>
          </cell>
        </row>
        <row r="256">
          <cell r="B256" t="str">
            <v>95-96</v>
          </cell>
          <cell r="C256">
            <v>2967.5</v>
          </cell>
          <cell r="D256">
            <v>16000</v>
          </cell>
          <cell r="E256">
            <v>15345.699999999999</v>
          </cell>
          <cell r="F256">
            <v>95.910624999999996</v>
          </cell>
          <cell r="G256" t="str">
            <v xml:space="preserve"> </v>
          </cell>
          <cell r="H256">
            <v>58.871303112191427</v>
          </cell>
          <cell r="I256">
            <v>1579.0199999999998</v>
          </cell>
          <cell r="J256">
            <v>10.28965768912464</v>
          </cell>
          <cell r="K256" t="str">
            <v xml:space="preserve"> </v>
          </cell>
          <cell r="L256">
            <v>0</v>
          </cell>
          <cell r="M256">
            <v>0</v>
          </cell>
          <cell r="N256">
            <v>12373859</v>
          </cell>
          <cell r="O256">
            <v>0.80634047322702784</v>
          </cell>
          <cell r="P256">
            <v>117168.6</v>
          </cell>
          <cell r="Q256">
            <v>7.6352724215904137</v>
          </cell>
        </row>
        <row r="257">
          <cell r="B257" t="str">
            <v>96-97</v>
          </cell>
          <cell r="C257">
            <v>2967.5</v>
          </cell>
          <cell r="D257">
            <v>16290</v>
          </cell>
          <cell r="E257">
            <v>16139.499999999998</v>
          </cell>
          <cell r="F257">
            <v>99.076120319214226</v>
          </cell>
          <cell r="G257" t="str">
            <v xml:space="preserve"> </v>
          </cell>
          <cell r="H257">
            <v>62.086223278823468</v>
          </cell>
          <cell r="I257">
            <v>1583.0000000000002</v>
          </cell>
          <cell r="J257">
            <v>9.8082344558381642</v>
          </cell>
          <cell r="K257" t="str">
            <v xml:space="preserve"> </v>
          </cell>
          <cell r="L257">
            <v>0</v>
          </cell>
          <cell r="M257">
            <v>0</v>
          </cell>
          <cell r="N257">
            <v>12828678.199999999</v>
          </cell>
          <cell r="O257">
            <v>0.79486218284333476</v>
          </cell>
          <cell r="P257">
            <v>81029.600000000006</v>
          </cell>
          <cell r="Q257">
            <v>5.0205768456271889</v>
          </cell>
        </row>
        <row r="258">
          <cell r="B258" t="str">
            <v>97-98</v>
          </cell>
          <cell r="C258">
            <v>2967.5</v>
          </cell>
          <cell r="D258">
            <v>16480</v>
          </cell>
          <cell r="E258">
            <v>17117.557999999997</v>
          </cell>
          <cell r="F258">
            <v>103.86867718446601</v>
          </cell>
          <cell r="G258" t="str">
            <v xml:space="preserve"> </v>
          </cell>
          <cell r="H258">
            <v>65.848664950971894</v>
          </cell>
          <cell r="I258">
            <v>1689.0150000000001</v>
          </cell>
          <cell r="J258">
            <v>9.8671492744467422</v>
          </cell>
          <cell r="K258" t="str">
            <v xml:space="preserve"> </v>
          </cell>
          <cell r="L258">
            <v>0</v>
          </cell>
          <cell r="M258">
            <v>0</v>
          </cell>
          <cell r="N258">
            <v>13509483.6</v>
          </cell>
          <cell r="O258">
            <v>0.78921792465958063</v>
          </cell>
          <cell r="P258">
            <v>62038.400000000001</v>
          </cell>
          <cell r="Q258">
            <v>3.6242552822078951</v>
          </cell>
        </row>
        <row r="259">
          <cell r="B259" t="str">
            <v>98-99</v>
          </cell>
          <cell r="C259">
            <v>2967.5</v>
          </cell>
          <cell r="D259">
            <v>16820</v>
          </cell>
          <cell r="E259">
            <v>17701.066000000003</v>
          </cell>
          <cell r="F259">
            <v>105.23820451843046</v>
          </cell>
          <cell r="G259" t="str">
            <v xml:space="preserve"> </v>
          </cell>
          <cell r="H259">
            <v>68.093332256215561</v>
          </cell>
          <cell r="I259">
            <v>1713.68</v>
          </cell>
          <cell r="J259">
            <v>9.6812248482661989</v>
          </cell>
          <cell r="K259" t="str">
            <v xml:space="preserve"> </v>
          </cell>
          <cell r="L259">
            <v>0</v>
          </cell>
          <cell r="M259">
            <v>0</v>
          </cell>
          <cell r="N259">
            <v>13872961</v>
          </cell>
          <cell r="O259">
            <v>0.78373590607480914</v>
          </cell>
          <cell r="P259">
            <v>47361.2</v>
          </cell>
          <cell r="Q259">
            <v>2.6756128698689667</v>
          </cell>
        </row>
        <row r="260">
          <cell r="B260" t="str">
            <v>99-00</v>
          </cell>
          <cell r="C260">
            <v>3387.5</v>
          </cell>
          <cell r="D260">
            <v>18240</v>
          </cell>
          <cell r="E260">
            <v>19305.5</v>
          </cell>
          <cell r="F260">
            <v>106.2</v>
          </cell>
          <cell r="G260">
            <v>0</v>
          </cell>
          <cell r="H260">
            <v>0</v>
          </cell>
          <cell r="I260">
            <v>1877.8</v>
          </cell>
          <cell r="J260">
            <v>9.7267618036310903</v>
          </cell>
          <cell r="K260">
            <v>0</v>
          </cell>
          <cell r="L260">
            <v>0</v>
          </cell>
          <cell r="M260">
            <v>0</v>
          </cell>
          <cell r="N260">
            <v>14983496.6</v>
          </cell>
        </row>
        <row r="261">
          <cell r="B261" t="str">
            <v>00-01</v>
          </cell>
          <cell r="C261">
            <v>3387.5</v>
          </cell>
          <cell r="D261">
            <v>21070</v>
          </cell>
          <cell r="E261">
            <v>19626.939999999999</v>
          </cell>
          <cell r="F261">
            <v>92.93</v>
          </cell>
          <cell r="G261">
            <v>0</v>
          </cell>
          <cell r="H261">
            <v>0</v>
          </cell>
          <cell r="I261">
            <v>1909.7</v>
          </cell>
          <cell r="J261">
            <v>9.7299935700623745</v>
          </cell>
          <cell r="K261">
            <v>0</v>
          </cell>
          <cell r="L261">
            <v>0</v>
          </cell>
          <cell r="M261">
            <v>0</v>
          </cell>
          <cell r="N261">
            <v>15354781.199999999</v>
          </cell>
        </row>
        <row r="262">
          <cell r="A262" t="str">
            <v>Average last 5 years</v>
          </cell>
          <cell r="B262">
            <v>0</v>
          </cell>
          <cell r="C262">
            <v>0</v>
          </cell>
          <cell r="D262">
            <v>17780</v>
          </cell>
          <cell r="E262">
            <v>17978.112799999999</v>
          </cell>
          <cell r="F262">
            <v>101.46260040442215</v>
          </cell>
          <cell r="G262">
            <v>0</v>
          </cell>
          <cell r="H262">
            <v>0</v>
          </cell>
          <cell r="I262">
            <v>1754.6390000000004</v>
          </cell>
          <cell r="J262">
            <v>9.7626727904489137</v>
          </cell>
        </row>
        <row r="263">
          <cell r="A263" t="str">
            <v>STATE  LOAD  DESPATCH  CENTRE  M.P.E.B.  JABALPUR</v>
          </cell>
        </row>
        <row r="264">
          <cell r="A264" t="str">
            <v>CHAMBAL COMPLEX</v>
          </cell>
        </row>
        <row r="265">
          <cell r="A265" t="str">
            <v>STATION NAME</v>
          </cell>
          <cell r="B265" t="str">
            <v>YEAR</v>
          </cell>
          <cell r="C265" t="str">
            <v>CAPACITY</v>
          </cell>
          <cell r="D265" t="str">
            <v>TARGET</v>
          </cell>
          <cell r="E265" t="str">
            <v>ACTUAL GENE.</v>
          </cell>
          <cell r="F265" t="str">
            <v>ACHIEVE-MENT</v>
          </cell>
          <cell r="G265" t="str">
            <v>AUXILIARY CONSUMPTION</v>
          </cell>
          <cell r="H265">
            <v>0</v>
          </cell>
          <cell r="I265" t="str">
            <v>MAXIMUM DEMAND</v>
          </cell>
          <cell r="J265" t="str">
            <v>WATER INFLOW</v>
          </cell>
          <cell r="K265" t="str">
            <v>WATER CONSUMED</v>
          </cell>
          <cell r="L265" t="str">
            <v>WATER CONSUMED</v>
          </cell>
          <cell r="M265" t="str">
            <v>LEVEL AT THE END</v>
          </cell>
          <cell r="N265" t="str">
            <v>MAXIMUM LEVEL</v>
          </cell>
          <cell r="O265">
            <v>0</v>
          </cell>
          <cell r="P265" t="str">
            <v>MINIMUM LEVEL</v>
          </cell>
        </row>
        <row r="266">
          <cell r="C266" t="str">
            <v>MW</v>
          </cell>
          <cell r="D266" t="str">
            <v>MKwh</v>
          </cell>
          <cell r="E266" t="str">
            <v>MKwh</v>
          </cell>
          <cell r="F266" t="str">
            <v>%</v>
          </cell>
          <cell r="G266" t="str">
            <v>MKwh</v>
          </cell>
          <cell r="H266" t="str">
            <v>%</v>
          </cell>
          <cell r="I266" t="str">
            <v>MW</v>
          </cell>
          <cell r="J266" t="str">
            <v>MAFT</v>
          </cell>
          <cell r="K266" t="str">
            <v>MCM</v>
          </cell>
          <cell r="L266" t="str">
            <v>MCM</v>
          </cell>
          <cell r="M266" t="str">
            <v>FT / M</v>
          </cell>
          <cell r="N266" t="str">
            <v>FT / M</v>
          </cell>
          <cell r="O266" t="str">
            <v>DATE</v>
          </cell>
          <cell r="P266" t="str">
            <v>FT / M</v>
          </cell>
          <cell r="Q266" t="str">
            <v>DATE</v>
          </cell>
        </row>
        <row r="267">
          <cell r="A267" t="str">
            <v>GANDHISAGAR</v>
          </cell>
          <cell r="B267" t="str">
            <v>88-89</v>
          </cell>
          <cell r="C267">
            <v>115</v>
          </cell>
          <cell r="D267">
            <v>415</v>
          </cell>
          <cell r="E267">
            <v>381</v>
          </cell>
          <cell r="F267">
            <v>91.807228915662648</v>
          </cell>
          <cell r="G267" t="str">
            <v xml:space="preserve"> </v>
          </cell>
          <cell r="H267">
            <v>0</v>
          </cell>
          <cell r="I267" t="str">
            <v xml:space="preserve"> </v>
          </cell>
          <cell r="J267" t="str">
            <v xml:space="preserve"> </v>
          </cell>
          <cell r="K267" t="str">
            <v xml:space="preserve"> </v>
          </cell>
          <cell r="L267" t="str">
            <v xml:space="preserve"> </v>
          </cell>
          <cell r="M267" t="str">
            <v xml:space="preserve"> </v>
          </cell>
          <cell r="N267" t="str">
            <v xml:space="preserve"> </v>
          </cell>
          <cell r="O267" t="str">
            <v xml:space="preserve"> </v>
          </cell>
          <cell r="P267" t="str">
            <v xml:space="preserve"> </v>
          </cell>
          <cell r="Q267" t="str">
            <v xml:space="preserve"> </v>
          </cell>
        </row>
        <row r="268">
          <cell r="B268" t="str">
            <v>89-90</v>
          </cell>
          <cell r="C268">
            <v>115</v>
          </cell>
          <cell r="D268">
            <v>415</v>
          </cell>
          <cell r="E268">
            <v>236.14</v>
          </cell>
          <cell r="F268">
            <v>56.901204819277112</v>
          </cell>
          <cell r="G268">
            <v>2</v>
          </cell>
          <cell r="H268">
            <v>0.84695519607012792</v>
          </cell>
          <cell r="I268">
            <v>106</v>
          </cell>
          <cell r="J268">
            <v>1.84</v>
          </cell>
          <cell r="K268">
            <v>2.2999999999999998</v>
          </cell>
          <cell r="L268">
            <v>2.2999999999999998</v>
          </cell>
          <cell r="M268">
            <v>1239.9000000000001</v>
          </cell>
          <cell r="N268">
            <v>1275.9000000000001</v>
          </cell>
          <cell r="O268" t="str">
            <v>26.09.89</v>
          </cell>
          <cell r="P268">
            <v>1240</v>
          </cell>
          <cell r="Q268" t="str">
            <v>31.03.90</v>
          </cell>
        </row>
        <row r="269">
          <cell r="B269" t="str">
            <v>90-91</v>
          </cell>
          <cell r="C269">
            <v>115</v>
          </cell>
          <cell r="D269">
            <v>370</v>
          </cell>
          <cell r="E269">
            <v>324.77999999999997</v>
          </cell>
          <cell r="F269">
            <v>87.778378378378363</v>
          </cell>
          <cell r="G269">
            <v>1</v>
          </cell>
          <cell r="H269">
            <v>0.30790073280374408</v>
          </cell>
          <cell r="I269">
            <v>116</v>
          </cell>
          <cell r="J269">
            <v>5.72</v>
          </cell>
          <cell r="K269">
            <v>2.36</v>
          </cell>
          <cell r="L269">
            <v>2.36</v>
          </cell>
          <cell r="M269">
            <v>1291.3900000000001</v>
          </cell>
          <cell r="N269">
            <v>1308.78</v>
          </cell>
          <cell r="O269" t="str">
            <v>21.10.90</v>
          </cell>
          <cell r="P269">
            <v>1234.92</v>
          </cell>
          <cell r="Q269" t="str">
            <v>27.06.90</v>
          </cell>
        </row>
        <row r="270">
          <cell r="B270" t="str">
            <v>91-92</v>
          </cell>
          <cell r="C270">
            <v>115</v>
          </cell>
          <cell r="D270">
            <v>370</v>
          </cell>
          <cell r="E270">
            <v>511.23</v>
          </cell>
          <cell r="F270">
            <v>138.17027027027027</v>
          </cell>
          <cell r="G270">
            <v>1</v>
          </cell>
          <cell r="H270">
            <v>0.19560667409972027</v>
          </cell>
          <cell r="I270">
            <v>110</v>
          </cell>
          <cell r="J270">
            <v>4.84</v>
          </cell>
          <cell r="K270">
            <v>2.68</v>
          </cell>
          <cell r="L270">
            <v>2.68</v>
          </cell>
          <cell r="M270">
            <v>1284.51</v>
          </cell>
          <cell r="N270">
            <v>1307.8499999999999</v>
          </cell>
          <cell r="O270" t="str">
            <v>05.09.91</v>
          </cell>
          <cell r="P270">
            <v>1280.07</v>
          </cell>
          <cell r="Q270" t="str">
            <v>21.07.91</v>
          </cell>
        </row>
        <row r="271">
          <cell r="B271" t="str">
            <v>92-93</v>
          </cell>
          <cell r="C271">
            <v>115</v>
          </cell>
          <cell r="D271">
            <v>400</v>
          </cell>
          <cell r="E271">
            <v>313.02</v>
          </cell>
          <cell r="F271">
            <v>78.254999999999995</v>
          </cell>
          <cell r="G271">
            <v>1</v>
          </cell>
          <cell r="H271">
            <v>0.31946840457478759</v>
          </cell>
          <cell r="I271">
            <v>109</v>
          </cell>
          <cell r="J271">
            <v>1.41</v>
          </cell>
          <cell r="K271">
            <v>2.74</v>
          </cell>
          <cell r="L271">
            <v>2.74</v>
          </cell>
          <cell r="M271">
            <v>1253.5</v>
          </cell>
          <cell r="N271">
            <v>1284.5</v>
          </cell>
          <cell r="O271" t="str">
            <v>17.10.92</v>
          </cell>
          <cell r="P271">
            <v>1272.3599999999999</v>
          </cell>
          <cell r="Q271" t="str">
            <v>26.07.92</v>
          </cell>
        </row>
        <row r="272">
          <cell r="B272" t="str">
            <v>93-94</v>
          </cell>
          <cell r="C272">
            <v>115</v>
          </cell>
          <cell r="D272">
            <v>500</v>
          </cell>
          <cell r="E272">
            <v>313.91899999999998</v>
          </cell>
          <cell r="F272">
            <v>62.783799999999992</v>
          </cell>
          <cell r="G272">
            <v>0.98</v>
          </cell>
          <cell r="H272">
            <v>0.31218244196751394</v>
          </cell>
          <cell r="I272">
            <v>110</v>
          </cell>
          <cell r="J272">
            <v>3.47</v>
          </cell>
          <cell r="K272">
            <v>2.6967169421487602</v>
          </cell>
          <cell r="L272">
            <v>2.6967169421487602</v>
          </cell>
          <cell r="M272">
            <v>1250.8900000000001</v>
          </cell>
          <cell r="N272">
            <v>1288.68</v>
          </cell>
          <cell r="O272" t="str">
            <v>06.10.93</v>
          </cell>
          <cell r="P272">
            <v>1248.72</v>
          </cell>
          <cell r="Q272" t="str">
            <v>19.06.93</v>
          </cell>
        </row>
        <row r="273">
          <cell r="B273" t="str">
            <v>94-95</v>
          </cell>
          <cell r="C273">
            <v>115</v>
          </cell>
          <cell r="D273">
            <v>415</v>
          </cell>
          <cell r="E273">
            <v>364.2</v>
          </cell>
          <cell r="F273">
            <v>87.759036144578317</v>
          </cell>
          <cell r="G273">
            <v>1</v>
          </cell>
          <cell r="H273">
            <v>0.27457440966501923</v>
          </cell>
          <cell r="I273">
            <v>116</v>
          </cell>
          <cell r="J273">
            <v>7.0490000000000004</v>
          </cell>
          <cell r="K273">
            <v>2.7308310376492195</v>
          </cell>
          <cell r="L273">
            <v>2.7308310376492195</v>
          </cell>
          <cell r="M273">
            <v>1295.7</v>
          </cell>
          <cell r="N273">
            <v>1311.25</v>
          </cell>
          <cell r="O273" t="str">
            <v>19.09.94</v>
          </cell>
          <cell r="P273">
            <v>1245.75</v>
          </cell>
          <cell r="Q273" t="str">
            <v>12.06.94</v>
          </cell>
        </row>
        <row r="274">
          <cell r="B274" t="str">
            <v>95-96</v>
          </cell>
          <cell r="C274">
            <v>115</v>
          </cell>
          <cell r="D274">
            <v>370</v>
          </cell>
          <cell r="E274">
            <v>572.9</v>
          </cell>
          <cell r="F274">
            <v>154.83783783783784</v>
          </cell>
          <cell r="G274">
            <v>1</v>
          </cell>
          <cell r="H274">
            <v>0.17455053237912377</v>
          </cell>
          <cell r="I274">
            <v>116</v>
          </cell>
          <cell r="J274">
            <v>4.3171999999999997</v>
          </cell>
          <cell r="K274">
            <v>4.3120504009163803</v>
          </cell>
          <cell r="L274">
            <v>4.3120504009163803</v>
          </cell>
          <cell r="M274">
            <v>1288.95</v>
          </cell>
          <cell r="N274">
            <v>1308.9100000000001</v>
          </cell>
          <cell r="O274" t="str">
            <v>09.09.95</v>
          </cell>
          <cell r="P274">
            <v>1282.1099999999999</v>
          </cell>
          <cell r="Q274" t="str">
            <v>17.07.95</v>
          </cell>
        </row>
        <row r="275">
          <cell r="B275" t="str">
            <v>96-97</v>
          </cell>
          <cell r="C275">
            <v>115</v>
          </cell>
          <cell r="D275">
            <v>400</v>
          </cell>
          <cell r="E275">
            <v>565.4</v>
          </cell>
          <cell r="F275">
            <v>141.35</v>
          </cell>
          <cell r="G275">
            <v>0.9</v>
          </cell>
          <cell r="H275">
            <v>0.1591793420587195</v>
          </cell>
          <cell r="I275">
            <v>111</v>
          </cell>
          <cell r="J275">
            <v>7.9</v>
          </cell>
          <cell r="K275">
            <v>4.3</v>
          </cell>
          <cell r="L275">
            <v>4.3</v>
          </cell>
          <cell r="M275">
            <v>1291.08</v>
          </cell>
          <cell r="N275">
            <v>1311.66</v>
          </cell>
          <cell r="O275" t="str">
            <v>17.09.96</v>
          </cell>
          <cell r="P275">
            <v>1277.9000000000001</v>
          </cell>
          <cell r="Q275" t="str">
            <v>21.07.96</v>
          </cell>
        </row>
        <row r="276">
          <cell r="B276" t="str">
            <v>97-98</v>
          </cell>
          <cell r="C276">
            <v>115</v>
          </cell>
          <cell r="D276">
            <v>400</v>
          </cell>
          <cell r="E276">
            <v>430.78</v>
          </cell>
          <cell r="F276">
            <v>107.69499999999999</v>
          </cell>
          <cell r="G276">
            <v>0.92900000000000005</v>
          </cell>
          <cell r="H276">
            <v>0.21565532290264175</v>
          </cell>
          <cell r="I276">
            <v>115</v>
          </cell>
          <cell r="J276">
            <v>4.5</v>
          </cell>
          <cell r="K276">
            <v>3.26</v>
          </cell>
          <cell r="L276">
            <v>0</v>
          </cell>
          <cell r="M276">
            <v>1295.8</v>
          </cell>
          <cell r="N276">
            <v>1308.46</v>
          </cell>
          <cell r="O276" t="str">
            <v>08.10.97</v>
          </cell>
          <cell r="P276">
            <v>1279.8800000000001</v>
          </cell>
          <cell r="Q276" t="str">
            <v>05.07.97</v>
          </cell>
        </row>
        <row r="277">
          <cell r="B277" t="str">
            <v>98-99</v>
          </cell>
          <cell r="C277">
            <v>115</v>
          </cell>
          <cell r="D277">
            <v>450</v>
          </cell>
          <cell r="E277">
            <v>539.29999999999995</v>
          </cell>
          <cell r="F277">
            <v>119.84444444444443</v>
          </cell>
          <cell r="G277">
            <v>0.9</v>
          </cell>
          <cell r="H277">
            <v>0.16688299647691454</v>
          </cell>
          <cell r="I277">
            <v>115</v>
          </cell>
          <cell r="J277">
            <v>2.7</v>
          </cell>
          <cell r="K277">
            <v>4.4000000000000004</v>
          </cell>
          <cell r="L277">
            <v>0</v>
          </cell>
          <cell r="M277">
            <v>1272.98</v>
          </cell>
          <cell r="N277">
            <v>1300.0899999999999</v>
          </cell>
          <cell r="O277" t="str">
            <v>03.10.98</v>
          </cell>
          <cell r="P277">
            <v>1273.28</v>
          </cell>
          <cell r="Q277" t="str">
            <v>30.03.99</v>
          </cell>
        </row>
        <row r="278">
          <cell r="B278" t="str">
            <v>99-00</v>
          </cell>
          <cell r="C278">
            <v>115</v>
          </cell>
          <cell r="D278">
            <v>450</v>
          </cell>
          <cell r="E278">
            <v>344.6</v>
          </cell>
          <cell r="F278">
            <v>76.599999999999994</v>
          </cell>
          <cell r="G278">
            <v>0.8</v>
          </cell>
          <cell r="H278">
            <v>0.23215322112594311</v>
          </cell>
          <cell r="I278">
            <v>110</v>
          </cell>
          <cell r="J278">
            <v>3.9569999999999999</v>
          </cell>
          <cell r="K278">
            <v>3.6440000000000001</v>
          </cell>
          <cell r="L278">
            <v>0</v>
          </cell>
          <cell r="M278">
            <v>1265.2</v>
          </cell>
          <cell r="N278">
            <v>1291.43</v>
          </cell>
          <cell r="O278" t="str">
            <v xml:space="preserve"> </v>
          </cell>
          <cell r="P278">
            <v>1263.98</v>
          </cell>
        </row>
        <row r="279">
          <cell r="B279" t="str">
            <v>00-01</v>
          </cell>
          <cell r="C279">
            <v>115</v>
          </cell>
          <cell r="D279">
            <v>425</v>
          </cell>
          <cell r="E279">
            <v>104.2</v>
          </cell>
          <cell r="F279">
            <v>24.52</v>
          </cell>
          <cell r="G279">
            <v>0.94</v>
          </cell>
          <cell r="H279">
            <v>0.90211132437619956</v>
          </cell>
          <cell r="I279">
            <v>100</v>
          </cell>
          <cell r="J279">
            <v>0.76</v>
          </cell>
          <cell r="K279">
            <v>1.06</v>
          </cell>
          <cell r="L279">
            <v>0</v>
          </cell>
          <cell r="M279">
            <v>1248.69</v>
          </cell>
        </row>
        <row r="280">
          <cell r="A280" t="str">
            <v>Average last 5 years</v>
          </cell>
          <cell r="B280">
            <v>0</v>
          </cell>
          <cell r="C280">
            <v>0</v>
          </cell>
          <cell r="D280">
            <v>414</v>
          </cell>
          <cell r="E280">
            <v>490.596</v>
          </cell>
          <cell r="F280">
            <v>120.06545645645645</v>
          </cell>
          <cell r="G280">
            <v>0.90579999999999994</v>
          </cell>
          <cell r="H280">
            <v>0.18968428298866855</v>
          </cell>
          <cell r="I280">
            <v>113.4</v>
          </cell>
          <cell r="J280">
            <v>4.6748399999999997</v>
          </cell>
          <cell r="K280">
            <v>4.1952100801832763</v>
          </cell>
          <cell r="L280">
            <v>1.7224100801832762</v>
          </cell>
          <cell r="M280">
            <v>1282.8019999999999</v>
          </cell>
          <cell r="N280">
            <v>1308.0740000000001</v>
          </cell>
          <cell r="O280">
            <v>0</v>
          </cell>
          <cell r="P280">
            <v>1271.7839999999999</v>
          </cell>
          <cell r="Q280">
            <v>0</v>
          </cell>
        </row>
        <row r="281">
          <cell r="A281" t="str">
            <v>R.P.SAGAR</v>
          </cell>
          <cell r="B281" t="str">
            <v>88-89</v>
          </cell>
          <cell r="C281">
            <v>172</v>
          </cell>
          <cell r="D281">
            <v>500</v>
          </cell>
          <cell r="E281">
            <v>435</v>
          </cell>
          <cell r="F281">
            <v>87</v>
          </cell>
          <cell r="G281" t="str">
            <v xml:space="preserve"> </v>
          </cell>
          <cell r="H281">
            <v>0</v>
          </cell>
          <cell r="I281" t="str">
            <v xml:space="preserve"> </v>
          </cell>
          <cell r="J281" t="str">
            <v xml:space="preserve"> </v>
          </cell>
          <cell r="K281" t="str">
            <v xml:space="preserve"> </v>
          </cell>
          <cell r="L281" t="str">
            <v xml:space="preserve"> </v>
          </cell>
          <cell r="M281" t="str">
            <v xml:space="preserve"> </v>
          </cell>
          <cell r="N281" t="str">
            <v xml:space="preserve"> </v>
          </cell>
          <cell r="O281" t="str">
            <v xml:space="preserve"> </v>
          </cell>
          <cell r="P281" t="str">
            <v xml:space="preserve"> </v>
          </cell>
          <cell r="Q281" t="str">
            <v xml:space="preserve"> </v>
          </cell>
        </row>
        <row r="282">
          <cell r="B282" t="str">
            <v>89-90</v>
          </cell>
          <cell r="C282">
            <v>172</v>
          </cell>
          <cell r="D282">
            <v>500</v>
          </cell>
          <cell r="E282">
            <v>374</v>
          </cell>
          <cell r="F282">
            <v>74.8</v>
          </cell>
          <cell r="G282">
            <v>5</v>
          </cell>
          <cell r="H282">
            <v>1.42</v>
          </cell>
          <cell r="I282">
            <v>172</v>
          </cell>
          <cell r="J282">
            <v>0</v>
          </cell>
          <cell r="K282">
            <v>2.2799999999999998</v>
          </cell>
          <cell r="L282">
            <v>2.2799999999999998</v>
          </cell>
          <cell r="M282">
            <v>1126.9000000000001</v>
          </cell>
          <cell r="N282">
            <v>1145.7</v>
          </cell>
          <cell r="O282" t="str">
            <v>07.08.89</v>
          </cell>
          <cell r="P282">
            <v>1126.9000000000001</v>
          </cell>
          <cell r="Q282" t="str">
            <v>31.03.90</v>
          </cell>
        </row>
        <row r="283">
          <cell r="B283" t="str">
            <v>90-91</v>
          </cell>
          <cell r="C283">
            <v>172</v>
          </cell>
          <cell r="D283">
            <v>440</v>
          </cell>
          <cell r="E283">
            <v>330.9</v>
          </cell>
          <cell r="F283">
            <v>75.209999999999994</v>
          </cell>
          <cell r="G283">
            <v>1.5</v>
          </cell>
          <cell r="H283">
            <v>0.45330915684496831</v>
          </cell>
          <cell r="I283">
            <v>172</v>
          </cell>
          <cell r="J283">
            <v>0</v>
          </cell>
          <cell r="K283">
            <v>2.2400000000000002</v>
          </cell>
          <cell r="L283">
            <v>2.2400000000000002</v>
          </cell>
          <cell r="M283">
            <v>1136.33</v>
          </cell>
          <cell r="N283">
            <v>1143.5</v>
          </cell>
          <cell r="O283" t="str">
            <v>10.10.90</v>
          </cell>
          <cell r="P283">
            <v>1126.0999999999999</v>
          </cell>
          <cell r="Q283" t="str">
            <v>26.05.90</v>
          </cell>
        </row>
        <row r="284">
          <cell r="B284" t="str">
            <v>91-92</v>
          </cell>
          <cell r="C284">
            <v>172</v>
          </cell>
          <cell r="D284">
            <v>440</v>
          </cell>
          <cell r="E284">
            <v>630.09</v>
          </cell>
          <cell r="F284">
            <v>143.19999999999999</v>
          </cell>
          <cell r="G284">
            <v>4.3</v>
          </cell>
          <cell r="H284">
            <v>0.68244219079813995</v>
          </cell>
          <cell r="I284">
            <v>180</v>
          </cell>
          <cell r="J284">
            <v>0</v>
          </cell>
          <cell r="K284">
            <v>4.18</v>
          </cell>
          <cell r="L284">
            <v>4.18</v>
          </cell>
          <cell r="M284">
            <v>1141.1099999999999</v>
          </cell>
          <cell r="N284">
            <v>1156.2</v>
          </cell>
          <cell r="O284" t="str">
            <v>01.09.91</v>
          </cell>
          <cell r="P284">
            <v>1136.3</v>
          </cell>
          <cell r="Q284" t="str">
            <v>01.04.91</v>
          </cell>
        </row>
        <row r="285">
          <cell r="B285" t="str">
            <v>92-93</v>
          </cell>
          <cell r="C285">
            <v>172</v>
          </cell>
          <cell r="D285">
            <v>450</v>
          </cell>
          <cell r="E285">
            <v>535.69000000000005</v>
          </cell>
          <cell r="F285">
            <v>119.04222222222224</v>
          </cell>
          <cell r="G285">
            <v>4.0999999999999996</v>
          </cell>
          <cell r="H285">
            <v>0.76536803001736065</v>
          </cell>
          <cell r="I285">
            <v>172</v>
          </cell>
          <cell r="J285">
            <v>0</v>
          </cell>
          <cell r="K285">
            <v>3.41</v>
          </cell>
          <cell r="L285">
            <v>3.41</v>
          </cell>
          <cell r="M285">
            <v>1130.4000000000001</v>
          </cell>
          <cell r="N285">
            <v>1154.0999999999999</v>
          </cell>
          <cell r="O285" t="str">
            <v>28.05.92</v>
          </cell>
          <cell r="P285">
            <v>1130.2</v>
          </cell>
          <cell r="Q285" t="str">
            <v>31.03.92</v>
          </cell>
        </row>
        <row r="286">
          <cell r="B286" t="str">
            <v>93-94</v>
          </cell>
          <cell r="C286">
            <v>172</v>
          </cell>
          <cell r="D286">
            <v>615</v>
          </cell>
          <cell r="E286">
            <v>395.6628</v>
          </cell>
          <cell r="F286">
            <v>64.335414634146346</v>
          </cell>
          <cell r="G286">
            <v>8.6999999999999993</v>
          </cell>
          <cell r="H286">
            <v>2.1988420442861951</v>
          </cell>
          <cell r="I286">
            <v>172</v>
          </cell>
          <cell r="J286">
            <v>0</v>
          </cell>
          <cell r="K286">
            <v>3.2350257116620753</v>
          </cell>
          <cell r="L286">
            <v>3.2350257116620753</v>
          </cell>
          <cell r="M286">
            <v>1127.81</v>
          </cell>
          <cell r="N286">
            <v>1135.75</v>
          </cell>
          <cell r="O286" t="str">
            <v>09.08.93</v>
          </cell>
          <cell r="P286">
            <v>1127.6300000000001</v>
          </cell>
          <cell r="Q286" t="str">
            <v>31.03.94</v>
          </cell>
        </row>
        <row r="287">
          <cell r="B287" t="str">
            <v>94-95</v>
          </cell>
          <cell r="C287">
            <v>172</v>
          </cell>
          <cell r="D287">
            <v>470</v>
          </cell>
          <cell r="E287">
            <v>595.9</v>
          </cell>
          <cell r="F287">
            <v>126.78723404255319</v>
          </cell>
          <cell r="G287">
            <v>7.9</v>
          </cell>
          <cell r="H287">
            <v>1.3257257929182749</v>
          </cell>
          <cell r="I287">
            <v>172</v>
          </cell>
          <cell r="J287">
            <v>0</v>
          </cell>
          <cell r="K287">
            <v>0</v>
          </cell>
          <cell r="L287">
            <v>0</v>
          </cell>
          <cell r="M287">
            <v>1125.7</v>
          </cell>
          <cell r="N287">
            <v>1153.6099999999999</v>
          </cell>
          <cell r="O287" t="str">
            <v>19.09.94</v>
          </cell>
          <cell r="P287">
            <v>1124.9000000000001</v>
          </cell>
          <cell r="Q287" t="str">
            <v>25.03.95</v>
          </cell>
        </row>
        <row r="288">
          <cell r="B288" t="str">
            <v>95-96</v>
          </cell>
          <cell r="C288">
            <v>172</v>
          </cell>
          <cell r="D288">
            <v>390</v>
          </cell>
          <cell r="E288">
            <v>625.20000000000005</v>
          </cell>
          <cell r="F288">
            <v>160.30769230769232</v>
          </cell>
          <cell r="G288">
            <v>8.3000000000000007</v>
          </cell>
          <cell r="H288">
            <v>1.327575175943698</v>
          </cell>
          <cell r="I288">
            <v>180</v>
          </cell>
          <cell r="J288">
            <v>0</v>
          </cell>
          <cell r="K288">
            <v>4.0110422405876953</v>
          </cell>
          <cell r="L288">
            <v>4.0110422405876953</v>
          </cell>
          <cell r="M288">
            <v>1131.05</v>
          </cell>
          <cell r="N288">
            <v>1155.0899999999999</v>
          </cell>
          <cell r="O288" t="str">
            <v>14.09.95</v>
          </cell>
          <cell r="P288">
            <v>1125.55</v>
          </cell>
          <cell r="Q288" t="str">
            <v>03.04.95</v>
          </cell>
        </row>
        <row r="289">
          <cell r="B289" t="str">
            <v>96-97</v>
          </cell>
          <cell r="C289">
            <v>172</v>
          </cell>
          <cell r="D289">
            <v>460</v>
          </cell>
          <cell r="E289">
            <v>692.7</v>
          </cell>
          <cell r="F289">
            <v>150.58695652173913</v>
          </cell>
          <cell r="G289">
            <v>5.5</v>
          </cell>
          <cell r="H289">
            <v>0.79399451421971989</v>
          </cell>
          <cell r="I289">
            <v>172</v>
          </cell>
          <cell r="J289">
            <v>0</v>
          </cell>
          <cell r="K289">
            <v>4.5</v>
          </cell>
          <cell r="L289">
            <v>4.5</v>
          </cell>
          <cell r="M289">
            <v>1145</v>
          </cell>
          <cell r="N289">
            <v>1157.3800000000001</v>
          </cell>
          <cell r="O289" t="str">
            <v>16.09.96</v>
          </cell>
          <cell r="P289">
            <v>1130.44</v>
          </cell>
          <cell r="Q289" t="str">
            <v>17.05.96</v>
          </cell>
        </row>
        <row r="290">
          <cell r="B290" t="str">
            <v>97-98</v>
          </cell>
          <cell r="C290">
            <v>172</v>
          </cell>
          <cell r="D290">
            <v>460</v>
          </cell>
          <cell r="E290">
            <v>549.24</v>
          </cell>
          <cell r="F290">
            <v>119.4</v>
          </cell>
          <cell r="G290">
            <v>5.84</v>
          </cell>
          <cell r="H290">
            <v>1.0632874517515112</v>
          </cell>
          <cell r="I290">
            <v>172</v>
          </cell>
          <cell r="J290">
            <v>0</v>
          </cell>
          <cell r="K290">
            <v>3.74</v>
          </cell>
          <cell r="L290">
            <v>0</v>
          </cell>
          <cell r="M290">
            <v>1137.04</v>
          </cell>
          <cell r="N290">
            <v>1152.71</v>
          </cell>
          <cell r="O290" t="str">
            <v>25.05.97</v>
          </cell>
          <cell r="P290">
            <v>1136.72</v>
          </cell>
          <cell r="Q290" t="str">
            <v>20.03.98</v>
          </cell>
        </row>
        <row r="291">
          <cell r="B291" t="str">
            <v>98-99</v>
          </cell>
          <cell r="C291">
            <v>172</v>
          </cell>
          <cell r="D291">
            <v>520</v>
          </cell>
          <cell r="E291">
            <v>554.29999999999995</v>
          </cell>
          <cell r="F291">
            <v>106.59615384615383</v>
          </cell>
          <cell r="G291">
            <v>7.1</v>
          </cell>
          <cell r="H291">
            <v>1.2808948222983945</v>
          </cell>
          <cell r="I291">
            <v>172</v>
          </cell>
          <cell r="J291">
            <v>0</v>
          </cell>
          <cell r="K291">
            <v>4</v>
          </cell>
          <cell r="L291">
            <v>0</v>
          </cell>
          <cell r="M291">
            <v>1139.9100000000001</v>
          </cell>
          <cell r="N291">
            <v>1140.98</v>
          </cell>
          <cell r="O291" t="str">
            <v>28.04.98</v>
          </cell>
          <cell r="P291">
            <v>1133.1500000000001</v>
          </cell>
          <cell r="Q291" t="str">
            <v>28.06.98</v>
          </cell>
        </row>
        <row r="292">
          <cell r="B292" t="str">
            <v>99-00</v>
          </cell>
          <cell r="C292">
            <v>172</v>
          </cell>
          <cell r="D292">
            <v>520</v>
          </cell>
          <cell r="E292">
            <v>479.5</v>
          </cell>
          <cell r="F292">
            <v>92.2</v>
          </cell>
          <cell r="G292">
            <v>6.8</v>
          </cell>
          <cell r="H292">
            <v>1.4181438998957248</v>
          </cell>
          <cell r="I292">
            <v>172</v>
          </cell>
          <cell r="J292">
            <v>0</v>
          </cell>
          <cell r="K292" t="str">
            <v xml:space="preserve"> </v>
          </cell>
          <cell r="L292">
            <v>0</v>
          </cell>
          <cell r="M292">
            <v>1134.51</v>
          </cell>
          <cell r="N292">
            <v>1143.3399999999999</v>
          </cell>
          <cell r="O292">
            <v>0</v>
          </cell>
          <cell r="P292">
            <v>1131.68</v>
          </cell>
        </row>
        <row r="293">
          <cell r="B293" t="str">
            <v>00-01</v>
          </cell>
          <cell r="C293">
            <v>172</v>
          </cell>
          <cell r="D293">
            <v>475</v>
          </cell>
          <cell r="E293">
            <v>182.92</v>
          </cell>
          <cell r="F293">
            <v>38.51</v>
          </cell>
          <cell r="G293">
            <v>4.72</v>
          </cell>
          <cell r="H293">
            <v>2.580363000218675</v>
          </cell>
          <cell r="I293">
            <v>172</v>
          </cell>
          <cell r="J293">
            <v>0</v>
          </cell>
          <cell r="K293">
            <v>0</v>
          </cell>
          <cell r="L293">
            <v>0</v>
          </cell>
          <cell r="M293">
            <v>1130.69</v>
          </cell>
        </row>
        <row r="294">
          <cell r="A294" t="str">
            <v>Average last 5 years</v>
          </cell>
          <cell r="B294">
            <v>0</v>
          </cell>
          <cell r="C294">
            <v>0</v>
          </cell>
          <cell r="D294">
            <v>470</v>
          </cell>
          <cell r="E294">
            <v>580.18799999999999</v>
          </cell>
          <cell r="F294">
            <v>125.81816053511707</v>
          </cell>
          <cell r="G294">
            <v>6.7080000000000002</v>
          </cell>
          <cell r="H294">
            <v>1.1767791728218095</v>
          </cell>
          <cell r="I294">
            <v>173.6</v>
          </cell>
          <cell r="J294">
            <v>0</v>
          </cell>
          <cell r="K294">
            <v>3.2502084481175388</v>
          </cell>
          <cell r="L294">
            <v>1.702208448117539</v>
          </cell>
          <cell r="M294">
            <v>1137.502</v>
          </cell>
          <cell r="N294">
            <v>1151.9540000000002</v>
          </cell>
          <cell r="O294">
            <v>0</v>
          </cell>
          <cell r="P294">
            <v>1130.152</v>
          </cell>
          <cell r="Q294">
            <v>0</v>
          </cell>
        </row>
        <row r="295">
          <cell r="A295" t="str">
            <v>J.SAGAR</v>
          </cell>
          <cell r="B295" t="str">
            <v>88-89</v>
          </cell>
          <cell r="C295">
            <v>99</v>
          </cell>
          <cell r="D295">
            <v>385</v>
          </cell>
          <cell r="E295">
            <v>339</v>
          </cell>
          <cell r="F295">
            <v>88.051948051948045</v>
          </cell>
          <cell r="G295" t="str">
            <v xml:space="preserve"> </v>
          </cell>
          <cell r="H295">
            <v>0</v>
          </cell>
          <cell r="I295" t="str">
            <v xml:space="preserve"> </v>
          </cell>
          <cell r="J295" t="str">
            <v xml:space="preserve"> </v>
          </cell>
          <cell r="K295" t="str">
            <v xml:space="preserve"> </v>
          </cell>
          <cell r="L295" t="str">
            <v xml:space="preserve"> </v>
          </cell>
          <cell r="M295" t="str">
            <v xml:space="preserve"> </v>
          </cell>
          <cell r="N295" t="str">
            <v xml:space="preserve"> </v>
          </cell>
          <cell r="O295" t="str">
            <v xml:space="preserve"> </v>
          </cell>
          <cell r="P295" t="str">
            <v xml:space="preserve"> </v>
          </cell>
          <cell r="Q295" t="str">
            <v xml:space="preserve"> </v>
          </cell>
        </row>
        <row r="296">
          <cell r="B296" t="str">
            <v>89-90</v>
          </cell>
          <cell r="C296">
            <v>99</v>
          </cell>
          <cell r="D296">
            <v>385</v>
          </cell>
          <cell r="E296">
            <v>296.37</v>
          </cell>
          <cell r="F296">
            <v>76.98</v>
          </cell>
          <cell r="G296">
            <v>5</v>
          </cell>
          <cell r="H296">
            <v>1.77</v>
          </cell>
          <cell r="I296">
            <v>99</v>
          </cell>
          <cell r="J296" t="str">
            <v xml:space="preserve">    </v>
          </cell>
          <cell r="K296">
            <v>3.05</v>
          </cell>
          <cell r="L296">
            <v>3.05</v>
          </cell>
          <cell r="M296">
            <v>968.2</v>
          </cell>
          <cell r="N296">
            <v>979.9</v>
          </cell>
          <cell r="O296" t="str">
            <v>06.01.90</v>
          </cell>
          <cell r="P296">
            <v>968.1</v>
          </cell>
          <cell r="Q296" t="str">
            <v>31.03.90</v>
          </cell>
        </row>
        <row r="297">
          <cell r="B297" t="str">
            <v>90-91</v>
          </cell>
          <cell r="C297">
            <v>99</v>
          </cell>
          <cell r="D297">
            <v>340</v>
          </cell>
          <cell r="E297">
            <v>261.92</v>
          </cell>
          <cell r="F297">
            <v>77.040000000000006</v>
          </cell>
          <cell r="G297">
            <v>2.5</v>
          </cell>
          <cell r="H297">
            <v>0.95448992058643856</v>
          </cell>
          <cell r="I297">
            <v>99</v>
          </cell>
          <cell r="J297">
            <v>0</v>
          </cell>
          <cell r="K297">
            <v>2.68</v>
          </cell>
          <cell r="L297">
            <v>2.68</v>
          </cell>
          <cell r="M297">
            <v>972.9</v>
          </cell>
          <cell r="N297">
            <v>978.9</v>
          </cell>
          <cell r="O297" t="str">
            <v>26.07.90</v>
          </cell>
          <cell r="P297">
            <v>953.5</v>
          </cell>
          <cell r="Q297" t="str">
            <v>28.06.90</v>
          </cell>
        </row>
        <row r="298">
          <cell r="B298" t="str">
            <v>91-92</v>
          </cell>
          <cell r="C298">
            <v>99</v>
          </cell>
          <cell r="D298">
            <v>340</v>
          </cell>
          <cell r="E298">
            <v>421.01</v>
          </cell>
          <cell r="F298">
            <v>123.83</v>
          </cell>
          <cell r="G298">
            <v>3.3</v>
          </cell>
          <cell r="H298">
            <v>0.78382936272297576</v>
          </cell>
          <cell r="I298">
            <v>100</v>
          </cell>
          <cell r="J298">
            <v>0</v>
          </cell>
          <cell r="K298">
            <v>4.42</v>
          </cell>
          <cell r="L298">
            <v>4.42</v>
          </cell>
          <cell r="M298">
            <v>975.9</v>
          </cell>
          <cell r="N298">
            <v>979.6</v>
          </cell>
          <cell r="O298" t="str">
            <v>02.06.91</v>
          </cell>
          <cell r="P298">
            <v>970</v>
          </cell>
          <cell r="Q298" t="str">
            <v>22.07.91</v>
          </cell>
        </row>
        <row r="299">
          <cell r="B299" t="str">
            <v>92-93</v>
          </cell>
          <cell r="C299">
            <v>99</v>
          </cell>
          <cell r="D299">
            <v>300</v>
          </cell>
          <cell r="E299">
            <v>390.68</v>
          </cell>
          <cell r="F299">
            <v>130.22666666666666</v>
          </cell>
          <cell r="G299">
            <v>3.3</v>
          </cell>
          <cell r="H299">
            <v>0.8446810689054981</v>
          </cell>
          <cell r="I299">
            <v>100</v>
          </cell>
          <cell r="J299">
            <v>0</v>
          </cell>
          <cell r="K299">
            <v>3.59</v>
          </cell>
          <cell r="L299">
            <v>3.59</v>
          </cell>
          <cell r="M299">
            <v>975.5</v>
          </cell>
          <cell r="N299">
            <v>979.4</v>
          </cell>
          <cell r="O299" t="str">
            <v>19.06.92</v>
          </cell>
          <cell r="P299">
            <v>970</v>
          </cell>
          <cell r="Q299" t="str">
            <v>06.12.92</v>
          </cell>
        </row>
        <row r="300">
          <cell r="B300" t="str">
            <v>93-94</v>
          </cell>
          <cell r="C300">
            <v>99</v>
          </cell>
          <cell r="D300">
            <v>385</v>
          </cell>
          <cell r="E300">
            <v>322.71699999999998</v>
          </cell>
          <cell r="F300">
            <v>83.822597402597395</v>
          </cell>
          <cell r="G300">
            <v>5.0999999999999996</v>
          </cell>
          <cell r="H300">
            <v>1.5803319936662772</v>
          </cell>
          <cell r="I300">
            <v>99</v>
          </cell>
          <cell r="J300">
            <v>0</v>
          </cell>
          <cell r="K300">
            <v>3.58</v>
          </cell>
          <cell r="L300">
            <v>3.58</v>
          </cell>
          <cell r="M300">
            <v>971.5</v>
          </cell>
          <cell r="N300">
            <v>979.5</v>
          </cell>
          <cell r="O300" t="str">
            <v>06.03.93</v>
          </cell>
          <cell r="P300">
            <v>970</v>
          </cell>
          <cell r="Q300" t="str">
            <v>13.08.93</v>
          </cell>
        </row>
        <row r="301">
          <cell r="B301" t="str">
            <v>94-95</v>
          </cell>
          <cell r="C301">
            <v>99</v>
          </cell>
          <cell r="D301">
            <v>315</v>
          </cell>
          <cell r="E301">
            <v>444.5</v>
          </cell>
          <cell r="F301">
            <v>141.11111111111111</v>
          </cell>
          <cell r="G301">
            <v>3.3</v>
          </cell>
          <cell r="H301">
            <v>0.74240719910011244</v>
          </cell>
          <cell r="I301">
            <v>99</v>
          </cell>
          <cell r="J301">
            <v>0</v>
          </cell>
          <cell r="K301">
            <v>0</v>
          </cell>
          <cell r="L301">
            <v>0</v>
          </cell>
          <cell r="M301">
            <v>971.7</v>
          </cell>
          <cell r="N301">
            <v>979.9</v>
          </cell>
          <cell r="O301" t="str">
            <v>27.03.95</v>
          </cell>
          <cell r="P301">
            <v>970.4</v>
          </cell>
          <cell r="Q301" t="str">
            <v>12.06.94</v>
          </cell>
        </row>
        <row r="302">
          <cell r="B302" t="str">
            <v>95-96</v>
          </cell>
          <cell r="C302">
            <v>99</v>
          </cell>
          <cell r="D302">
            <v>300</v>
          </cell>
          <cell r="E302">
            <v>444.2</v>
          </cell>
          <cell r="F302">
            <v>148.06666666666666</v>
          </cell>
          <cell r="G302">
            <v>4.9000000000000004</v>
          </cell>
          <cell r="H302">
            <v>1.1031067086897794</v>
          </cell>
          <cell r="I302">
            <v>99</v>
          </cell>
          <cell r="J302">
            <v>0</v>
          </cell>
          <cell r="K302">
            <v>4.5587695133149682</v>
          </cell>
          <cell r="L302">
            <v>4.5587695133149682</v>
          </cell>
          <cell r="M302">
            <v>970.5</v>
          </cell>
          <cell r="N302">
            <v>978.8</v>
          </cell>
          <cell r="O302" t="str">
            <v>28.07.95</v>
          </cell>
          <cell r="P302">
            <v>970.7</v>
          </cell>
          <cell r="Q302" t="str">
            <v>31.03.96</v>
          </cell>
        </row>
        <row r="303">
          <cell r="B303" t="str">
            <v>96-97</v>
          </cell>
          <cell r="C303">
            <v>99</v>
          </cell>
          <cell r="D303">
            <v>300</v>
          </cell>
          <cell r="E303">
            <v>481.4</v>
          </cell>
          <cell r="F303">
            <v>160.46666666666667</v>
          </cell>
          <cell r="G303">
            <v>4.0999999999999996</v>
          </cell>
          <cell r="H303">
            <v>0.85168259243872035</v>
          </cell>
          <cell r="I303">
            <v>99</v>
          </cell>
          <cell r="J303">
            <v>0</v>
          </cell>
          <cell r="K303">
            <v>4.9000000000000004</v>
          </cell>
          <cell r="L303">
            <v>4.9000000000000004</v>
          </cell>
          <cell r="M303">
            <v>971.1</v>
          </cell>
          <cell r="N303">
            <v>979.6</v>
          </cell>
          <cell r="O303" t="str">
            <v>18.09.96</v>
          </cell>
          <cell r="P303">
            <v>970.5</v>
          </cell>
          <cell r="Q303" t="str">
            <v>01.04.96</v>
          </cell>
        </row>
        <row r="304">
          <cell r="B304" t="str">
            <v>97-98</v>
          </cell>
          <cell r="C304">
            <v>99</v>
          </cell>
          <cell r="D304">
            <v>300</v>
          </cell>
          <cell r="E304">
            <v>382.55</v>
          </cell>
          <cell r="F304">
            <v>127.51666666666667</v>
          </cell>
          <cell r="G304">
            <v>4.8120000000000003</v>
          </cell>
          <cell r="H304">
            <v>1.2578747876094629</v>
          </cell>
          <cell r="I304">
            <v>99</v>
          </cell>
          <cell r="J304">
            <v>0</v>
          </cell>
          <cell r="K304">
            <v>4.01</v>
          </cell>
          <cell r="L304">
            <v>0</v>
          </cell>
          <cell r="M304">
            <v>973.5</v>
          </cell>
          <cell r="N304">
            <v>978</v>
          </cell>
          <cell r="O304" t="str">
            <v>03.04.97</v>
          </cell>
          <cell r="P304">
            <v>970</v>
          </cell>
          <cell r="Q304" t="str">
            <v>17.12.97</v>
          </cell>
        </row>
        <row r="305">
          <cell r="B305" t="str">
            <v>98-99</v>
          </cell>
          <cell r="C305">
            <v>99</v>
          </cell>
          <cell r="D305">
            <v>330</v>
          </cell>
          <cell r="E305">
            <v>392.8</v>
          </cell>
          <cell r="F305">
            <v>119.03030303030303</v>
          </cell>
          <cell r="G305">
            <v>5.2</v>
          </cell>
          <cell r="H305">
            <v>1.3238289205702647</v>
          </cell>
          <cell r="I305">
            <v>99</v>
          </cell>
          <cell r="J305">
            <v>0</v>
          </cell>
          <cell r="K305">
            <v>3.9</v>
          </cell>
          <cell r="L305">
            <v>0</v>
          </cell>
          <cell r="M305">
            <v>978.8</v>
          </cell>
          <cell r="N305">
            <v>979.4</v>
          </cell>
          <cell r="O305" t="str">
            <v>22.05.98</v>
          </cell>
          <cell r="P305">
            <v>970.2</v>
          </cell>
          <cell r="Q305" t="str">
            <v>29.08.98</v>
          </cell>
        </row>
        <row r="306">
          <cell r="B306" t="str">
            <v>99-00</v>
          </cell>
          <cell r="C306">
            <v>99</v>
          </cell>
          <cell r="D306">
            <v>330</v>
          </cell>
          <cell r="E306">
            <v>361.4</v>
          </cell>
          <cell r="F306">
            <v>109.5</v>
          </cell>
          <cell r="G306">
            <v>4.4000000000000004</v>
          </cell>
          <cell r="H306">
            <v>1.2</v>
          </cell>
          <cell r="I306">
            <v>99</v>
          </cell>
          <cell r="J306">
            <v>0</v>
          </cell>
          <cell r="K306" t="str">
            <v xml:space="preserve"> </v>
          </cell>
          <cell r="L306">
            <v>0</v>
          </cell>
          <cell r="M306">
            <v>979.2</v>
          </cell>
          <cell r="N306">
            <v>979.99</v>
          </cell>
          <cell r="O306" t="str">
            <v xml:space="preserve"> </v>
          </cell>
          <cell r="P306">
            <v>972.4</v>
          </cell>
        </row>
        <row r="307">
          <cell r="B307" t="str">
            <v>00-01</v>
          </cell>
          <cell r="C307">
            <v>99</v>
          </cell>
          <cell r="D307">
            <v>300</v>
          </cell>
          <cell r="E307">
            <v>140.33000000000001</v>
          </cell>
          <cell r="F307">
            <v>46.78</v>
          </cell>
          <cell r="G307">
            <v>3.01</v>
          </cell>
          <cell r="H307">
            <v>2.14</v>
          </cell>
          <cell r="I307">
            <v>99</v>
          </cell>
          <cell r="J307">
            <v>0</v>
          </cell>
          <cell r="K307">
            <v>0</v>
          </cell>
          <cell r="L307">
            <v>0</v>
          </cell>
          <cell r="M307">
            <v>976.7</v>
          </cell>
        </row>
        <row r="308">
          <cell r="A308" t="str">
            <v>Average last 5 years</v>
          </cell>
          <cell r="B308">
            <v>0</v>
          </cell>
          <cell r="C308">
            <v>0</v>
          </cell>
          <cell r="D308">
            <v>312</v>
          </cell>
          <cell r="E308">
            <v>412.46999999999997</v>
          </cell>
          <cell r="F308">
            <v>132.9160606060606</v>
          </cell>
          <cell r="G308">
            <v>4.6823999999999995</v>
          </cell>
          <cell r="H308">
            <v>1.1472986018616456</v>
          </cell>
          <cell r="I308">
            <v>99</v>
          </cell>
          <cell r="J308">
            <v>0</v>
          </cell>
          <cell r="K308">
            <v>3.473753902662994</v>
          </cell>
          <cell r="L308">
            <v>1.8917539026629939</v>
          </cell>
          <cell r="M308">
            <v>974.61999999999989</v>
          </cell>
          <cell r="N308">
            <v>979.14</v>
          </cell>
          <cell r="O308">
            <v>0</v>
          </cell>
          <cell r="P308">
            <v>970.36</v>
          </cell>
          <cell r="Q308">
            <v>0</v>
          </cell>
        </row>
        <row r="309">
          <cell r="A309" t="str">
            <v>STATE  LOAD  DESPATCH  CENTRE  M.P.E.B.  JABALPUR</v>
          </cell>
        </row>
        <row r="310">
          <cell r="A310" t="str">
            <v>CHAMBAL COMPLEX</v>
          </cell>
        </row>
        <row r="311">
          <cell r="A311" t="str">
            <v>STATION NAME</v>
          </cell>
          <cell r="B311" t="str">
            <v>YEAR</v>
          </cell>
          <cell r="C311" t="str">
            <v>CAPACITY</v>
          </cell>
          <cell r="D311" t="str">
            <v>TARGET</v>
          </cell>
          <cell r="E311" t="str">
            <v>ACTUAL GENE.</v>
          </cell>
          <cell r="F311" t="str">
            <v>ACHIEVE-MENT</v>
          </cell>
          <cell r="G311" t="str">
            <v>AUXILIARY CONSUMPTION</v>
          </cell>
          <cell r="H311">
            <v>0</v>
          </cell>
          <cell r="I311" t="str">
            <v>MAXIMUM DEMAND</v>
          </cell>
          <cell r="J311" t="str">
            <v>WATER INFLOW</v>
          </cell>
          <cell r="K311" t="str">
            <v>WATER CONSUMED</v>
          </cell>
          <cell r="L311" t="str">
            <v>WATER CONSUMED</v>
          </cell>
          <cell r="M311" t="str">
            <v>LEVEL AT THE END</v>
          </cell>
          <cell r="N311" t="str">
            <v>MAXIMUM LEVEL</v>
          </cell>
          <cell r="O311">
            <v>0</v>
          </cell>
          <cell r="P311" t="str">
            <v>MINIMUM LEVEL</v>
          </cell>
        </row>
        <row r="312">
          <cell r="C312" t="str">
            <v>MW</v>
          </cell>
          <cell r="D312" t="str">
            <v>MKwh</v>
          </cell>
          <cell r="E312" t="str">
            <v>MKwh</v>
          </cell>
          <cell r="F312" t="str">
            <v>%</v>
          </cell>
          <cell r="G312" t="str">
            <v>MKwh</v>
          </cell>
          <cell r="H312" t="str">
            <v>%</v>
          </cell>
          <cell r="I312" t="str">
            <v>MW</v>
          </cell>
          <cell r="J312" t="str">
            <v>MAFT</v>
          </cell>
          <cell r="K312" t="str">
            <v>MCM</v>
          </cell>
          <cell r="L312" t="str">
            <v>MCM</v>
          </cell>
          <cell r="M312" t="str">
            <v>FT / M</v>
          </cell>
          <cell r="N312" t="str">
            <v>FT / M</v>
          </cell>
          <cell r="O312" t="str">
            <v>DATE</v>
          </cell>
          <cell r="P312" t="str">
            <v>FT / M</v>
          </cell>
          <cell r="Q312" t="str">
            <v>DATE</v>
          </cell>
        </row>
        <row r="313">
          <cell r="A313" t="str">
            <v>CHAMBAL</v>
          </cell>
          <cell r="B313" t="str">
            <v>88-89</v>
          </cell>
          <cell r="C313">
            <v>386</v>
          </cell>
          <cell r="D313">
            <v>1300</v>
          </cell>
          <cell r="E313">
            <v>1155</v>
          </cell>
          <cell r="F313">
            <v>88.84615384615384</v>
          </cell>
          <cell r="G313">
            <v>0</v>
          </cell>
          <cell r="H313">
            <v>0</v>
          </cell>
        </row>
        <row r="314">
          <cell r="B314" t="str">
            <v>89-90</v>
          </cell>
          <cell r="C314">
            <v>386</v>
          </cell>
          <cell r="D314">
            <v>1300</v>
          </cell>
          <cell r="E314">
            <v>906.51</v>
          </cell>
          <cell r="F314">
            <v>69.731538461538463</v>
          </cell>
          <cell r="G314">
            <v>12</v>
          </cell>
          <cell r="H314">
            <v>1.3237581493861073</v>
          </cell>
        </row>
        <row r="315">
          <cell r="B315" t="str">
            <v>90-91</v>
          </cell>
          <cell r="C315">
            <v>386</v>
          </cell>
          <cell r="D315">
            <v>1150</v>
          </cell>
          <cell r="E315">
            <v>917.59999999999991</v>
          </cell>
          <cell r="F315">
            <v>79.79130434782607</v>
          </cell>
          <cell r="G315">
            <v>5</v>
          </cell>
          <cell r="H315">
            <v>0.54489973844812556</v>
          </cell>
        </row>
        <row r="316">
          <cell r="B316" t="str">
            <v>91-92</v>
          </cell>
          <cell r="C316">
            <v>386</v>
          </cell>
          <cell r="D316">
            <v>1150</v>
          </cell>
          <cell r="E316">
            <v>1562.3300000000002</v>
          </cell>
          <cell r="F316">
            <v>135.85478260869567</v>
          </cell>
          <cell r="G316">
            <v>8.6</v>
          </cell>
          <cell r="H316">
            <v>0.5504598900360359</v>
          </cell>
        </row>
        <row r="317">
          <cell r="B317" t="str">
            <v>92-93</v>
          </cell>
          <cell r="C317">
            <v>386</v>
          </cell>
          <cell r="D317">
            <v>1150</v>
          </cell>
          <cell r="E317">
            <v>1239.3900000000001</v>
          </cell>
          <cell r="F317">
            <v>107.77304347826089</v>
          </cell>
          <cell r="G317">
            <v>8.3999999999999986</v>
          </cell>
          <cell r="H317">
            <v>0.67775276547333752</v>
          </cell>
          <cell r="I317" t="str">
            <v xml:space="preserve"> </v>
          </cell>
          <cell r="J317">
            <v>0</v>
          </cell>
          <cell r="K317" t="str">
            <v xml:space="preserve"> </v>
          </cell>
          <cell r="L317" t="str">
            <v xml:space="preserve"> </v>
          </cell>
          <cell r="M317" t="str">
            <v xml:space="preserve"> </v>
          </cell>
        </row>
        <row r="318">
          <cell r="B318" t="str">
            <v>93-94</v>
          </cell>
          <cell r="C318">
            <v>386</v>
          </cell>
          <cell r="D318">
            <v>1500</v>
          </cell>
          <cell r="E318">
            <v>1032.2988</v>
          </cell>
          <cell r="F318">
            <v>68.819919999999996</v>
          </cell>
          <cell r="G318">
            <v>14.78</v>
          </cell>
          <cell r="H318">
            <v>1.4317559993288764</v>
          </cell>
          <cell r="I318" t="str">
            <v xml:space="preserve"> </v>
          </cell>
          <cell r="J318">
            <v>0</v>
          </cell>
          <cell r="K318" t="str">
            <v xml:space="preserve"> </v>
          </cell>
          <cell r="L318" t="str">
            <v xml:space="preserve"> </v>
          </cell>
          <cell r="M318" t="str">
            <v xml:space="preserve"> </v>
          </cell>
        </row>
        <row r="319">
          <cell r="B319" t="str">
            <v>94-95</v>
          </cell>
          <cell r="C319">
            <v>386</v>
          </cell>
          <cell r="D319">
            <v>1200</v>
          </cell>
          <cell r="E319">
            <v>1404.6</v>
          </cell>
          <cell r="F319">
            <v>117.05</v>
          </cell>
          <cell r="G319">
            <v>12.2</v>
          </cell>
          <cell r="H319">
            <v>0.86857468318382458</v>
          </cell>
          <cell r="I319" t="str">
            <v xml:space="preserve"> </v>
          </cell>
          <cell r="J319">
            <v>0</v>
          </cell>
          <cell r="K319" t="str">
            <v xml:space="preserve"> </v>
          </cell>
          <cell r="L319" t="str">
            <v xml:space="preserve"> </v>
          </cell>
          <cell r="M319" t="str">
            <v xml:space="preserve"> </v>
          </cell>
        </row>
        <row r="320">
          <cell r="B320" t="str">
            <v>95-96</v>
          </cell>
          <cell r="C320">
            <v>386</v>
          </cell>
          <cell r="D320">
            <v>1060</v>
          </cell>
          <cell r="E320">
            <v>1642.3</v>
          </cell>
          <cell r="F320">
            <v>154.93396226415095</v>
          </cell>
          <cell r="G320">
            <v>14.200000000000001</v>
          </cell>
          <cell r="H320">
            <v>0.8646410521829142</v>
          </cell>
          <cell r="I320" t="str">
            <v xml:space="preserve"> </v>
          </cell>
          <cell r="J320">
            <v>0</v>
          </cell>
          <cell r="K320" t="str">
            <v xml:space="preserve"> </v>
          </cell>
          <cell r="L320" t="str">
            <v xml:space="preserve"> </v>
          </cell>
          <cell r="M320" t="str">
            <v xml:space="preserve"> </v>
          </cell>
        </row>
        <row r="321">
          <cell r="B321" t="str">
            <v>96-97</v>
          </cell>
          <cell r="C321">
            <v>386</v>
          </cell>
          <cell r="D321">
            <v>1160</v>
          </cell>
          <cell r="E321">
            <v>1739.5</v>
          </cell>
          <cell r="F321">
            <v>149.95689655172413</v>
          </cell>
          <cell r="G321">
            <v>10.5</v>
          </cell>
          <cell r="H321">
            <v>0.60362173038229372</v>
          </cell>
          <cell r="I321" t="str">
            <v xml:space="preserve"> </v>
          </cell>
          <cell r="J321">
            <v>0</v>
          </cell>
          <cell r="K321" t="str">
            <v xml:space="preserve"> </v>
          </cell>
          <cell r="L321" t="str">
            <v xml:space="preserve"> </v>
          </cell>
          <cell r="M321" t="str">
            <v xml:space="preserve"> </v>
          </cell>
        </row>
        <row r="322">
          <cell r="B322" t="str">
            <v>97-98</v>
          </cell>
          <cell r="C322">
            <v>386</v>
          </cell>
          <cell r="D322">
            <v>1160</v>
          </cell>
          <cell r="E322">
            <v>1362.57</v>
          </cell>
          <cell r="F322">
            <v>117.46293103448276</v>
          </cell>
          <cell r="G322">
            <v>11.581</v>
          </cell>
          <cell r="H322">
            <v>0.84993798483747618</v>
          </cell>
          <cell r="I322" t="str">
            <v xml:space="preserve"> </v>
          </cell>
          <cell r="J322">
            <v>0</v>
          </cell>
          <cell r="K322" t="str">
            <v xml:space="preserve"> </v>
          </cell>
          <cell r="L322" t="str">
            <v xml:space="preserve"> </v>
          </cell>
          <cell r="M322" t="str">
            <v xml:space="preserve"> </v>
          </cell>
        </row>
        <row r="323">
          <cell r="B323" t="str">
            <v>98-99</v>
          </cell>
          <cell r="C323">
            <v>386</v>
          </cell>
          <cell r="D323">
            <v>1300</v>
          </cell>
          <cell r="E323">
            <v>1486.3999999999999</v>
          </cell>
          <cell r="F323">
            <v>114.33846153846154</v>
          </cell>
          <cell r="G323">
            <v>13.2</v>
          </cell>
          <cell r="H323">
            <v>0.88805166846071049</v>
          </cell>
          <cell r="I323" t="str">
            <v xml:space="preserve"> </v>
          </cell>
          <cell r="J323">
            <v>0</v>
          </cell>
          <cell r="K323" t="str">
            <v xml:space="preserve"> </v>
          </cell>
          <cell r="L323" t="str">
            <v xml:space="preserve"> </v>
          </cell>
          <cell r="M323" t="str">
            <v xml:space="preserve"> </v>
          </cell>
        </row>
        <row r="324">
          <cell r="B324" t="str">
            <v>99-00</v>
          </cell>
          <cell r="C324">
            <v>386</v>
          </cell>
          <cell r="D324">
            <v>1300</v>
          </cell>
          <cell r="E324">
            <v>1185.5</v>
          </cell>
          <cell r="F324">
            <v>91.192307692307693</v>
          </cell>
          <cell r="G324">
            <v>12</v>
          </cell>
          <cell r="H324">
            <v>1.0122311261071277</v>
          </cell>
        </row>
        <row r="325">
          <cell r="B325" t="str">
            <v>00-01</v>
          </cell>
          <cell r="C325">
            <v>386</v>
          </cell>
          <cell r="D325">
            <v>1200</v>
          </cell>
          <cell r="E325">
            <v>427.45</v>
          </cell>
          <cell r="F325">
            <v>35.619999999999997</v>
          </cell>
          <cell r="G325">
            <v>8.66</v>
          </cell>
          <cell r="H325">
            <v>2.0299999999999998</v>
          </cell>
        </row>
        <row r="326">
          <cell r="A326" t="str">
            <v>Average last 5 years</v>
          </cell>
          <cell r="B326">
            <v>0</v>
          </cell>
          <cell r="C326">
            <v>0</v>
          </cell>
          <cell r="D326">
            <v>1196</v>
          </cell>
          <cell r="E326">
            <v>1483.2539999999999</v>
          </cell>
          <cell r="F326">
            <v>125.57691181622542</v>
          </cell>
          <cell r="G326">
            <v>12.296200000000002</v>
          </cell>
          <cell r="H326">
            <v>0.84369671239410449</v>
          </cell>
          <cell r="I326">
            <v>0</v>
          </cell>
          <cell r="J326">
            <v>0</v>
          </cell>
          <cell r="K326">
            <v>0</v>
          </cell>
          <cell r="L326">
            <v>0</v>
          </cell>
          <cell r="M326">
            <v>0</v>
          </cell>
          <cell r="N326">
            <v>0</v>
          </cell>
          <cell r="O326">
            <v>0</v>
          </cell>
          <cell r="P326">
            <v>0</v>
          </cell>
          <cell r="Q326">
            <v>0</v>
          </cell>
        </row>
        <row r="327">
          <cell r="A327" t="str">
            <v>M.P.CHAMBAL</v>
          </cell>
          <cell r="B327" t="str">
            <v>88-89</v>
          </cell>
          <cell r="C327">
            <v>193</v>
          </cell>
          <cell r="D327">
            <v>650</v>
          </cell>
          <cell r="E327">
            <v>577.5</v>
          </cell>
          <cell r="F327">
            <v>88.84615384615384</v>
          </cell>
          <cell r="G327">
            <v>0</v>
          </cell>
          <cell r="H327">
            <v>0</v>
          </cell>
        </row>
        <row r="328">
          <cell r="B328" t="str">
            <v>89-90</v>
          </cell>
          <cell r="C328">
            <v>193</v>
          </cell>
          <cell r="D328">
            <v>650</v>
          </cell>
          <cell r="E328">
            <v>453.255</v>
          </cell>
          <cell r="F328">
            <v>69.731538461538463</v>
          </cell>
          <cell r="G328">
            <v>6</v>
          </cell>
          <cell r="H328">
            <v>1.3237581493861073</v>
          </cell>
        </row>
        <row r="329">
          <cell r="B329" t="str">
            <v>90-91</v>
          </cell>
          <cell r="C329">
            <v>193</v>
          </cell>
          <cell r="D329">
            <v>575</v>
          </cell>
          <cell r="E329">
            <v>458.79999999999995</v>
          </cell>
          <cell r="F329">
            <v>79.79130434782607</v>
          </cell>
          <cell r="G329">
            <v>2.5</v>
          </cell>
          <cell r="H329">
            <v>0.54489973844812556</v>
          </cell>
        </row>
        <row r="330">
          <cell r="B330" t="str">
            <v>91-92</v>
          </cell>
          <cell r="C330">
            <v>193</v>
          </cell>
          <cell r="D330">
            <v>575</v>
          </cell>
          <cell r="E330">
            <v>781.16500000000008</v>
          </cell>
          <cell r="F330">
            <v>135.85478260869567</v>
          </cell>
          <cell r="G330">
            <v>4.3</v>
          </cell>
          <cell r="H330">
            <v>0.5504598900360359</v>
          </cell>
        </row>
        <row r="331">
          <cell r="B331" t="str">
            <v>92-93</v>
          </cell>
          <cell r="C331">
            <v>193</v>
          </cell>
          <cell r="D331">
            <v>575</v>
          </cell>
          <cell r="E331">
            <v>619.69500000000005</v>
          </cell>
          <cell r="F331">
            <v>107.77304347826089</v>
          </cell>
          <cell r="G331">
            <v>4.1999999999999993</v>
          </cell>
          <cell r="H331">
            <v>0.67775276547333752</v>
          </cell>
        </row>
        <row r="332">
          <cell r="B332" t="str">
            <v>93-94</v>
          </cell>
          <cell r="C332">
            <v>193</v>
          </cell>
          <cell r="D332">
            <v>750</v>
          </cell>
          <cell r="E332">
            <v>516.14940000000001</v>
          </cell>
          <cell r="F332">
            <v>68.819919999999996</v>
          </cell>
          <cell r="G332">
            <v>7.39</v>
          </cell>
          <cell r="H332">
            <v>1.4317559993288764</v>
          </cell>
          <cell r="I332" t="str">
            <v xml:space="preserve"> </v>
          </cell>
          <cell r="J332">
            <v>0</v>
          </cell>
          <cell r="K332" t="str">
            <v xml:space="preserve"> </v>
          </cell>
          <cell r="L332" t="str">
            <v xml:space="preserve"> </v>
          </cell>
          <cell r="M332" t="str">
            <v xml:space="preserve"> </v>
          </cell>
        </row>
        <row r="333">
          <cell r="B333" t="str">
            <v>94-95</v>
          </cell>
          <cell r="C333">
            <v>193</v>
          </cell>
          <cell r="D333">
            <v>600</v>
          </cell>
          <cell r="E333">
            <v>702.3</v>
          </cell>
          <cell r="F333">
            <v>117.05</v>
          </cell>
          <cell r="G333">
            <v>6.1</v>
          </cell>
          <cell r="H333">
            <v>0.86857468318382458</v>
          </cell>
          <cell r="I333" t="str">
            <v xml:space="preserve"> </v>
          </cell>
          <cell r="J333">
            <v>0</v>
          </cell>
          <cell r="K333" t="str">
            <v xml:space="preserve"> </v>
          </cell>
          <cell r="L333" t="str">
            <v xml:space="preserve"> </v>
          </cell>
          <cell r="M333" t="str">
            <v xml:space="preserve"> </v>
          </cell>
        </row>
        <row r="334">
          <cell r="B334" t="str">
            <v>95-96</v>
          </cell>
          <cell r="C334">
            <v>193</v>
          </cell>
          <cell r="D334">
            <v>530</v>
          </cell>
          <cell r="E334">
            <v>821.15</v>
          </cell>
          <cell r="F334">
            <v>154.93396226415095</v>
          </cell>
          <cell r="G334">
            <v>7.1000000000000005</v>
          </cell>
          <cell r="H334">
            <v>0.8646410521829142</v>
          </cell>
        </row>
        <row r="335">
          <cell r="B335" t="str">
            <v>96-97</v>
          </cell>
          <cell r="C335">
            <v>193</v>
          </cell>
          <cell r="D335">
            <v>580</v>
          </cell>
          <cell r="E335">
            <v>869.75</v>
          </cell>
          <cell r="F335">
            <v>149.95689655172413</v>
          </cell>
          <cell r="G335">
            <v>5.25</v>
          </cell>
          <cell r="H335">
            <v>0.60362173038229372</v>
          </cell>
        </row>
        <row r="336">
          <cell r="B336" t="str">
            <v>97-98</v>
          </cell>
          <cell r="C336">
            <v>193</v>
          </cell>
          <cell r="D336">
            <v>580</v>
          </cell>
          <cell r="E336">
            <v>681.28499999999997</v>
          </cell>
          <cell r="F336">
            <v>117.46293103448276</v>
          </cell>
          <cell r="G336">
            <v>5.7904999999999998</v>
          </cell>
          <cell r="H336">
            <v>0.84993798483747618</v>
          </cell>
        </row>
        <row r="337">
          <cell r="B337" t="str">
            <v>98-99</v>
          </cell>
          <cell r="C337">
            <v>193</v>
          </cell>
          <cell r="D337">
            <v>650</v>
          </cell>
          <cell r="E337">
            <v>743.19999999999993</v>
          </cell>
          <cell r="F337">
            <v>114.33846153846154</v>
          </cell>
          <cell r="G337">
            <v>6.6</v>
          </cell>
          <cell r="H337">
            <v>0.88805166846071049</v>
          </cell>
        </row>
        <row r="338">
          <cell r="B338" t="str">
            <v>99-00</v>
          </cell>
          <cell r="C338">
            <v>193</v>
          </cell>
          <cell r="D338">
            <v>650</v>
          </cell>
          <cell r="E338">
            <v>592.75</v>
          </cell>
          <cell r="F338">
            <v>91.192307692307693</v>
          </cell>
          <cell r="G338">
            <v>6</v>
          </cell>
          <cell r="H338">
            <v>1.0122311261071277</v>
          </cell>
        </row>
        <row r="339">
          <cell r="B339" t="str">
            <v>00-01</v>
          </cell>
          <cell r="C339">
            <v>193</v>
          </cell>
          <cell r="D339">
            <v>600</v>
          </cell>
          <cell r="E339">
            <v>213.72</v>
          </cell>
          <cell r="F339">
            <v>35.619999999999997</v>
          </cell>
          <cell r="G339">
            <v>4.33</v>
          </cell>
          <cell r="H339">
            <v>2.0299999999999998</v>
          </cell>
        </row>
        <row r="340">
          <cell r="A340" t="str">
            <v>Average last 5 years</v>
          </cell>
          <cell r="B340">
            <v>0</v>
          </cell>
          <cell r="C340">
            <v>0</v>
          </cell>
          <cell r="D340">
            <v>598</v>
          </cell>
          <cell r="E340">
            <v>741.62699999999995</v>
          </cell>
          <cell r="F340">
            <v>125.57691181622542</v>
          </cell>
          <cell r="G340">
            <v>6.1481000000000012</v>
          </cell>
          <cell r="H340">
            <v>0.84369671239410449</v>
          </cell>
          <cell r="I340">
            <v>0</v>
          </cell>
          <cell r="J340">
            <v>0</v>
          </cell>
          <cell r="K340">
            <v>0</v>
          </cell>
          <cell r="L340">
            <v>0</v>
          </cell>
          <cell r="M340">
            <v>0</v>
          </cell>
          <cell r="N340">
            <v>0</v>
          </cell>
          <cell r="O340">
            <v>0</v>
          </cell>
          <cell r="P340">
            <v>0</v>
          </cell>
          <cell r="Q340">
            <v>0</v>
          </cell>
        </row>
        <row r="341">
          <cell r="A341" t="str">
            <v>PENCH</v>
          </cell>
          <cell r="B341" t="str">
            <v>88-89</v>
          </cell>
          <cell r="C341">
            <v>160</v>
          </cell>
          <cell r="D341">
            <v>240</v>
          </cell>
          <cell r="E341">
            <v>248</v>
          </cell>
          <cell r="F341">
            <v>103.33333333333333</v>
          </cell>
          <cell r="G341" t="str">
            <v xml:space="preserve"> </v>
          </cell>
          <cell r="H341">
            <v>0</v>
          </cell>
          <cell r="I341" t="str">
            <v xml:space="preserve"> </v>
          </cell>
          <cell r="J341" t="str">
            <v xml:space="preserve"> </v>
          </cell>
          <cell r="K341" t="str">
            <v xml:space="preserve"> </v>
          </cell>
          <cell r="L341" t="str">
            <v xml:space="preserve"> </v>
          </cell>
          <cell r="M341" t="str">
            <v xml:space="preserve"> </v>
          </cell>
          <cell r="N341" t="str">
            <v xml:space="preserve"> </v>
          </cell>
          <cell r="O341" t="str">
            <v xml:space="preserve"> </v>
          </cell>
          <cell r="P341" t="str">
            <v xml:space="preserve"> </v>
          </cell>
          <cell r="Q341" t="str">
            <v xml:space="preserve"> </v>
          </cell>
        </row>
        <row r="342">
          <cell r="B342" t="str">
            <v>89-90</v>
          </cell>
          <cell r="C342">
            <v>160</v>
          </cell>
          <cell r="D342">
            <v>240</v>
          </cell>
          <cell r="E342">
            <v>212.32</v>
          </cell>
          <cell r="F342">
            <v>88.46</v>
          </cell>
          <cell r="G342">
            <v>0.2</v>
          </cell>
          <cell r="H342">
            <v>0.08</v>
          </cell>
          <cell r="I342">
            <v>160</v>
          </cell>
          <cell r="J342">
            <v>306</v>
          </cell>
          <cell r="K342">
            <v>0</v>
          </cell>
          <cell r="L342">
            <v>0</v>
          </cell>
          <cell r="M342">
            <v>464.6</v>
          </cell>
          <cell r="N342">
            <v>478.73</v>
          </cell>
          <cell r="O342" t="str">
            <v>13.09.89</v>
          </cell>
          <cell r="P342">
            <v>463.3</v>
          </cell>
          <cell r="Q342" t="str">
            <v>28.06.89</v>
          </cell>
        </row>
        <row r="343">
          <cell r="B343" t="str">
            <v>90-91</v>
          </cell>
          <cell r="C343">
            <v>160</v>
          </cell>
          <cell r="D343">
            <v>390</v>
          </cell>
          <cell r="E343">
            <v>340.8</v>
          </cell>
          <cell r="F343">
            <v>87.384615384615387</v>
          </cell>
          <cell r="G343">
            <v>0.2</v>
          </cell>
          <cell r="H343">
            <v>5.8685446009389672E-2</v>
          </cell>
          <cell r="I343">
            <v>160</v>
          </cell>
          <cell r="J343">
            <v>1432</v>
          </cell>
          <cell r="K343">
            <v>984.66</v>
          </cell>
          <cell r="L343">
            <v>984.66</v>
          </cell>
          <cell r="M343">
            <v>477.76</v>
          </cell>
          <cell r="N343">
            <v>488.35</v>
          </cell>
          <cell r="O343" t="str">
            <v>13.10.90</v>
          </cell>
          <cell r="P343">
            <v>462.1</v>
          </cell>
          <cell r="Q343" t="str">
            <v>01.06.90</v>
          </cell>
        </row>
        <row r="344">
          <cell r="B344" t="str">
            <v>91-92</v>
          </cell>
          <cell r="C344">
            <v>160</v>
          </cell>
          <cell r="D344">
            <v>390</v>
          </cell>
          <cell r="E344">
            <v>286.27999999999997</v>
          </cell>
          <cell r="F344">
            <v>73.405128205128193</v>
          </cell>
          <cell r="G344">
            <v>0.2</v>
          </cell>
          <cell r="H344">
            <v>6.9861673885706313E-2</v>
          </cell>
          <cell r="I344">
            <v>150</v>
          </cell>
          <cell r="J344">
            <v>678</v>
          </cell>
          <cell r="K344">
            <v>874.4</v>
          </cell>
          <cell r="L344">
            <v>874.4</v>
          </cell>
          <cell r="M344">
            <v>464.42</v>
          </cell>
          <cell r="N344">
            <v>484.14</v>
          </cell>
          <cell r="O344" t="str">
            <v>14.09.91</v>
          </cell>
          <cell r="P344">
            <v>464.51</v>
          </cell>
          <cell r="Q344" t="str">
            <v>31.03.92</v>
          </cell>
        </row>
        <row r="345">
          <cell r="B345" t="str">
            <v>92-93</v>
          </cell>
          <cell r="C345">
            <v>160</v>
          </cell>
          <cell r="D345">
            <v>320</v>
          </cell>
          <cell r="E345">
            <v>273.24</v>
          </cell>
          <cell r="F345">
            <v>85.387500000000003</v>
          </cell>
          <cell r="G345">
            <v>0.3</v>
          </cell>
          <cell r="H345">
            <v>0.10979358805445762</v>
          </cell>
          <cell r="I345">
            <v>160</v>
          </cell>
          <cell r="J345">
            <v>1056</v>
          </cell>
          <cell r="K345">
            <v>659.9</v>
          </cell>
          <cell r="L345">
            <v>659.9</v>
          </cell>
          <cell r="M345">
            <v>474.9</v>
          </cell>
          <cell r="N345">
            <v>487.91</v>
          </cell>
          <cell r="O345" t="str">
            <v>15.09.92</v>
          </cell>
          <cell r="P345">
            <v>453.92</v>
          </cell>
          <cell r="Q345" t="str">
            <v>19.06.92</v>
          </cell>
        </row>
        <row r="346">
          <cell r="B346" t="str">
            <v>93-94</v>
          </cell>
          <cell r="C346">
            <v>160</v>
          </cell>
          <cell r="D346">
            <v>390</v>
          </cell>
          <cell r="E346">
            <v>400.93799999999999</v>
          </cell>
          <cell r="F346">
            <v>102.80461538461537</v>
          </cell>
          <cell r="G346">
            <v>0.5</v>
          </cell>
          <cell r="H346">
            <v>0.12470756076999437</v>
          </cell>
          <cell r="I346">
            <v>82</v>
          </cell>
          <cell r="J346">
            <v>1993</v>
          </cell>
          <cell r="K346">
            <v>1096.8499999999999</v>
          </cell>
          <cell r="L346">
            <v>1096.8499999999999</v>
          </cell>
          <cell r="M346">
            <v>483.64</v>
          </cell>
          <cell r="N346">
            <v>490.18</v>
          </cell>
          <cell r="O346" t="str">
            <v>27.09.94</v>
          </cell>
          <cell r="P346">
            <v>468.34</v>
          </cell>
          <cell r="Q346" t="str">
            <v>15.06.93</v>
          </cell>
        </row>
        <row r="347">
          <cell r="B347" t="str">
            <v>94-95</v>
          </cell>
          <cell r="C347">
            <v>160</v>
          </cell>
          <cell r="D347">
            <v>450</v>
          </cell>
          <cell r="E347">
            <v>609.79999999999995</v>
          </cell>
          <cell r="F347">
            <v>135.51111111111109</v>
          </cell>
          <cell r="G347">
            <v>1.6766179999999999</v>
          </cell>
          <cell r="H347">
            <v>0.27494555591997377</v>
          </cell>
          <cell r="I347">
            <v>160</v>
          </cell>
          <cell r="J347">
            <v>3286</v>
          </cell>
          <cell r="K347">
            <v>1773.508</v>
          </cell>
          <cell r="L347">
            <v>1773.508</v>
          </cell>
          <cell r="M347">
            <v>476.6</v>
          </cell>
          <cell r="N347">
            <v>490.43</v>
          </cell>
          <cell r="O347" t="str">
            <v>06.09.94</v>
          </cell>
          <cell r="P347">
            <v>474.65</v>
          </cell>
          <cell r="Q347" t="str">
            <v>30.06.94</v>
          </cell>
        </row>
        <row r="348">
          <cell r="B348" t="str">
            <v>95-96</v>
          </cell>
          <cell r="C348">
            <v>160</v>
          </cell>
          <cell r="D348">
            <v>450</v>
          </cell>
          <cell r="E348">
            <v>409.3</v>
          </cell>
          <cell r="F348">
            <v>90.955555555555549</v>
          </cell>
          <cell r="G348">
            <v>1.2</v>
          </cell>
          <cell r="H348">
            <v>0.29318348399706817</v>
          </cell>
          <cell r="I348">
            <v>160</v>
          </cell>
          <cell r="J348">
            <v>1304.69</v>
          </cell>
          <cell r="K348">
            <v>1237.548</v>
          </cell>
          <cell r="L348">
            <v>1237.548</v>
          </cell>
          <cell r="M348">
            <v>472.9</v>
          </cell>
          <cell r="N348">
            <v>486</v>
          </cell>
          <cell r="O348" t="str">
            <v>15.09.95</v>
          </cell>
          <cell r="P348">
            <v>468.55</v>
          </cell>
          <cell r="Q348" t="str">
            <v>30.06.95</v>
          </cell>
        </row>
        <row r="349">
          <cell r="B349" t="str">
            <v>96-97</v>
          </cell>
          <cell r="C349">
            <v>160</v>
          </cell>
          <cell r="D349">
            <v>525</v>
          </cell>
          <cell r="E349">
            <v>292.8</v>
          </cell>
          <cell r="F349">
            <v>55.771428571428572</v>
          </cell>
          <cell r="G349">
            <v>1</v>
          </cell>
          <cell r="H349">
            <v>0.34153005464480873</v>
          </cell>
          <cell r="I349">
            <v>160</v>
          </cell>
          <cell r="J349">
            <v>794.8</v>
          </cell>
          <cell r="K349">
            <v>0</v>
          </cell>
          <cell r="L349">
            <v>0</v>
          </cell>
          <cell r="M349">
            <v>467.3</v>
          </cell>
          <cell r="N349">
            <v>483.05</v>
          </cell>
          <cell r="O349" t="str">
            <v>30.09.96</v>
          </cell>
          <cell r="P349">
            <v>463.6</v>
          </cell>
          <cell r="Q349" t="str">
            <v>15.06.96</v>
          </cell>
        </row>
        <row r="350">
          <cell r="B350" t="str">
            <v>97-98</v>
          </cell>
          <cell r="C350">
            <v>160</v>
          </cell>
          <cell r="D350">
            <v>525</v>
          </cell>
          <cell r="E350">
            <v>474.97</v>
          </cell>
          <cell r="F350">
            <v>90.470476190476191</v>
          </cell>
          <cell r="G350">
            <v>1.032</v>
          </cell>
          <cell r="H350">
            <v>0.21727688064509337</v>
          </cell>
          <cell r="I350">
            <v>160</v>
          </cell>
          <cell r="J350">
            <v>3261.21</v>
          </cell>
          <cell r="K350">
            <v>911.9</v>
          </cell>
          <cell r="L350">
            <v>0</v>
          </cell>
          <cell r="M350">
            <v>486.66</v>
          </cell>
          <cell r="N350">
            <v>490.13</v>
          </cell>
          <cell r="O350" t="str">
            <v>31.12.97</v>
          </cell>
          <cell r="P350">
            <v>462.88</v>
          </cell>
          <cell r="Q350" t="str">
            <v>01.07.97</v>
          </cell>
        </row>
        <row r="351">
          <cell r="B351" t="str">
            <v>98-99</v>
          </cell>
          <cell r="C351">
            <v>160</v>
          </cell>
          <cell r="D351">
            <v>525</v>
          </cell>
          <cell r="E351">
            <v>561.1</v>
          </cell>
          <cell r="F351">
            <v>106.87619047619047</v>
          </cell>
          <cell r="G351">
            <v>1.1000000000000001</v>
          </cell>
          <cell r="H351">
            <v>0.19604348600962396</v>
          </cell>
          <cell r="I351">
            <v>160</v>
          </cell>
          <cell r="J351">
            <v>1358.9</v>
          </cell>
          <cell r="K351">
            <v>911.9</v>
          </cell>
          <cell r="L351">
            <v>0</v>
          </cell>
          <cell r="M351">
            <v>481.29</v>
          </cell>
          <cell r="N351">
            <v>490</v>
          </cell>
          <cell r="O351" t="str">
            <v>11.11.98</v>
          </cell>
          <cell r="P351">
            <v>477.5</v>
          </cell>
          <cell r="Q351" t="str">
            <v>27.06.98</v>
          </cell>
        </row>
        <row r="352">
          <cell r="B352" t="str">
            <v>99-00</v>
          </cell>
          <cell r="C352">
            <v>160</v>
          </cell>
          <cell r="D352">
            <v>525</v>
          </cell>
          <cell r="E352">
            <v>560.5</v>
          </cell>
          <cell r="F352">
            <v>106.8</v>
          </cell>
          <cell r="G352">
            <v>2.1</v>
          </cell>
          <cell r="H352">
            <v>0.37466547725245319</v>
          </cell>
          <cell r="I352">
            <v>160</v>
          </cell>
          <cell r="J352">
            <v>2994</v>
          </cell>
          <cell r="K352">
            <v>1635.48</v>
          </cell>
          <cell r="L352">
            <v>0</v>
          </cell>
          <cell r="M352">
            <v>478.86</v>
          </cell>
          <cell r="N352">
            <v>490.08</v>
          </cell>
          <cell r="O352">
            <v>0</v>
          </cell>
          <cell r="P352">
            <v>476.93</v>
          </cell>
        </row>
        <row r="353">
          <cell r="B353" t="str">
            <v>00-01</v>
          </cell>
          <cell r="C353">
            <v>160</v>
          </cell>
          <cell r="D353">
            <v>550</v>
          </cell>
          <cell r="E353">
            <v>284.22000000000003</v>
          </cell>
          <cell r="F353">
            <v>51.68</v>
          </cell>
          <cell r="G353">
            <v>0.73</v>
          </cell>
          <cell r="H353">
            <v>0.26</v>
          </cell>
          <cell r="I353">
            <v>164</v>
          </cell>
          <cell r="J353">
            <v>0</v>
          </cell>
          <cell r="K353">
            <v>0</v>
          </cell>
          <cell r="L353">
            <v>0</v>
          </cell>
          <cell r="M353">
            <v>463.46</v>
          </cell>
        </row>
        <row r="354">
          <cell r="A354" t="str">
            <v>Average last 5 years</v>
          </cell>
          <cell r="B354">
            <v>0</v>
          </cell>
          <cell r="C354">
            <v>0</v>
          </cell>
          <cell r="D354">
            <v>510</v>
          </cell>
          <cell r="E354">
            <v>459.73400000000004</v>
          </cell>
          <cell r="F354">
            <v>90.174730158730156</v>
          </cell>
          <cell r="G354">
            <v>1.4324000000000001</v>
          </cell>
          <cell r="H354">
            <v>0.2845398765098095</v>
          </cell>
          <cell r="I354">
            <v>160</v>
          </cell>
          <cell r="J354">
            <v>1942.72</v>
          </cell>
          <cell r="K354">
            <v>939.36559999999986</v>
          </cell>
          <cell r="L354">
            <v>247.50960000000001</v>
          </cell>
          <cell r="M354">
            <v>477.40200000000004</v>
          </cell>
          <cell r="N354">
            <v>487.92200000000003</v>
          </cell>
          <cell r="O354">
            <v>0</v>
          </cell>
          <cell r="P354">
            <v>469.43600000000004</v>
          </cell>
          <cell r="Q354">
            <v>0</v>
          </cell>
        </row>
        <row r="355">
          <cell r="A355" t="str">
            <v>STATE  LOAD  DESPATCH  CENTRE  M.P.E.B.  JABALPUR</v>
          </cell>
        </row>
        <row r="356">
          <cell r="A356" t="str">
            <v>OTHER HYDEL</v>
          </cell>
        </row>
        <row r="357">
          <cell r="A357" t="str">
            <v>STATION NAME</v>
          </cell>
          <cell r="B357" t="str">
            <v>YEAR</v>
          </cell>
          <cell r="C357" t="str">
            <v>CAPACITY</v>
          </cell>
          <cell r="D357" t="str">
            <v>TARGET</v>
          </cell>
          <cell r="E357" t="str">
            <v>ACTUAL GENE.</v>
          </cell>
          <cell r="F357" t="str">
            <v>ACHIEVE-MENT</v>
          </cell>
          <cell r="G357" t="str">
            <v>AUXILIARY CONSUMPTION</v>
          </cell>
          <cell r="H357">
            <v>0</v>
          </cell>
          <cell r="I357" t="str">
            <v>MAXIMUM DEMAND</v>
          </cell>
          <cell r="J357" t="str">
            <v>WATER INFLOW</v>
          </cell>
          <cell r="K357" t="str">
            <v>WATER CONSUMED</v>
          </cell>
          <cell r="L357" t="str">
            <v>WATER CONSUMED</v>
          </cell>
          <cell r="M357" t="str">
            <v>LEVEL AT THE END</v>
          </cell>
          <cell r="N357" t="str">
            <v>MAXIMUM LEVEL</v>
          </cell>
          <cell r="O357">
            <v>0</v>
          </cell>
          <cell r="P357" t="str">
            <v>MINIMUM LEVEL</v>
          </cell>
        </row>
        <row r="358">
          <cell r="C358" t="str">
            <v>MW</v>
          </cell>
          <cell r="D358" t="str">
            <v>MKwh</v>
          </cell>
          <cell r="E358" t="str">
            <v>MKwh</v>
          </cell>
          <cell r="F358" t="str">
            <v>%</v>
          </cell>
          <cell r="G358" t="str">
            <v>MKwh</v>
          </cell>
          <cell r="H358" t="str">
            <v>%</v>
          </cell>
          <cell r="I358" t="str">
            <v>MW</v>
          </cell>
          <cell r="J358" t="str">
            <v>MAFT</v>
          </cell>
          <cell r="K358" t="str">
            <v>MCM</v>
          </cell>
          <cell r="L358" t="str">
            <v>MCM</v>
          </cell>
          <cell r="M358" t="str">
            <v>FT / M</v>
          </cell>
          <cell r="N358" t="str">
            <v>FT / M</v>
          </cell>
          <cell r="O358" t="str">
            <v>DATE</v>
          </cell>
          <cell r="P358" t="str">
            <v>FT / M</v>
          </cell>
          <cell r="Q358" t="str">
            <v>DATE</v>
          </cell>
        </row>
        <row r="359">
          <cell r="A359" t="str">
            <v>BARGI</v>
          </cell>
          <cell r="B359" t="str">
            <v>88-89</v>
          </cell>
          <cell r="C359">
            <v>90</v>
          </cell>
          <cell r="D359">
            <v>100</v>
          </cell>
          <cell r="E359">
            <v>142</v>
          </cell>
          <cell r="F359">
            <v>142</v>
          </cell>
          <cell r="G359" t="str">
            <v xml:space="preserve"> </v>
          </cell>
          <cell r="H359">
            <v>0</v>
          </cell>
          <cell r="I359" t="str">
            <v xml:space="preserve"> </v>
          </cell>
          <cell r="J359" t="str">
            <v xml:space="preserve"> </v>
          </cell>
          <cell r="K359" t="str">
            <v xml:space="preserve"> </v>
          </cell>
          <cell r="L359" t="str">
            <v xml:space="preserve"> </v>
          </cell>
          <cell r="M359" t="str">
            <v xml:space="preserve"> </v>
          </cell>
          <cell r="N359" t="str">
            <v xml:space="preserve"> </v>
          </cell>
          <cell r="O359" t="str">
            <v xml:space="preserve"> </v>
          </cell>
          <cell r="P359" t="str">
            <v xml:space="preserve"> </v>
          </cell>
          <cell r="Q359" t="str">
            <v xml:space="preserve"> </v>
          </cell>
        </row>
        <row r="360">
          <cell r="B360" t="str">
            <v>89-90</v>
          </cell>
          <cell r="C360">
            <v>90</v>
          </cell>
          <cell r="D360">
            <v>140</v>
          </cell>
          <cell r="E360">
            <v>277.95</v>
          </cell>
          <cell r="F360">
            <v>198.54</v>
          </cell>
          <cell r="G360">
            <v>0.1</v>
          </cell>
          <cell r="H360">
            <v>0.04</v>
          </cell>
          <cell r="I360">
            <v>91</v>
          </cell>
          <cell r="J360">
            <v>0</v>
          </cell>
          <cell r="K360">
            <v>0</v>
          </cell>
          <cell r="L360">
            <v>0</v>
          </cell>
          <cell r="M360">
            <v>410.2</v>
          </cell>
          <cell r="N360">
            <v>418.7</v>
          </cell>
          <cell r="O360" t="str">
            <v>30.09.89</v>
          </cell>
          <cell r="P360">
            <v>403.9</v>
          </cell>
          <cell r="Q360" t="str">
            <v>22.06.89</v>
          </cell>
        </row>
        <row r="361">
          <cell r="B361" t="str">
            <v>90-91</v>
          </cell>
          <cell r="C361">
            <v>90</v>
          </cell>
          <cell r="D361">
            <v>200</v>
          </cell>
          <cell r="E361">
            <v>480.44</v>
          </cell>
          <cell r="F361">
            <v>240.22</v>
          </cell>
          <cell r="G361">
            <v>0.1</v>
          </cell>
          <cell r="H361">
            <v>2.0814253600865872E-2</v>
          </cell>
          <cell r="I361">
            <v>92</v>
          </cell>
          <cell r="J361">
            <v>0</v>
          </cell>
          <cell r="K361">
            <v>4279.8900000000003</v>
          </cell>
          <cell r="L361">
            <v>4279.8900000000003</v>
          </cell>
          <cell r="M361">
            <v>416.6</v>
          </cell>
          <cell r="N361">
            <v>422.76</v>
          </cell>
          <cell r="O361" t="str">
            <v>08.10.90</v>
          </cell>
          <cell r="P361">
            <v>406.65</v>
          </cell>
          <cell r="Q361" t="str">
            <v>19.06.90</v>
          </cell>
        </row>
        <row r="362">
          <cell r="B362" t="str">
            <v>91-92</v>
          </cell>
          <cell r="C362">
            <v>90</v>
          </cell>
          <cell r="D362">
            <v>250</v>
          </cell>
          <cell r="E362">
            <v>520.04999999999995</v>
          </cell>
          <cell r="F362">
            <v>208.01999999999998</v>
          </cell>
          <cell r="G362">
            <v>0.1</v>
          </cell>
          <cell r="H362">
            <v>1.9228920296125374E-2</v>
          </cell>
          <cell r="I362">
            <v>94</v>
          </cell>
          <cell r="J362">
            <v>0</v>
          </cell>
          <cell r="K362">
            <v>4609.5</v>
          </cell>
          <cell r="L362">
            <v>4609.5</v>
          </cell>
          <cell r="M362">
            <v>409.05</v>
          </cell>
          <cell r="N362">
            <v>421.6</v>
          </cell>
          <cell r="O362" t="str">
            <v>29.08.91</v>
          </cell>
          <cell r="P362">
            <v>408.6</v>
          </cell>
          <cell r="Q362" t="str">
            <v>15.07.91</v>
          </cell>
        </row>
        <row r="363">
          <cell r="B363" t="str">
            <v>92-93</v>
          </cell>
          <cell r="C363">
            <v>90</v>
          </cell>
          <cell r="D363">
            <v>400</v>
          </cell>
          <cell r="E363">
            <v>368.81</v>
          </cell>
          <cell r="F363">
            <v>92.202500000000001</v>
          </cell>
          <cell r="G363">
            <v>0.1</v>
          </cell>
          <cell r="H363">
            <v>2.7114232260513543E-2</v>
          </cell>
          <cell r="I363">
            <v>96</v>
          </cell>
          <cell r="J363">
            <v>0</v>
          </cell>
          <cell r="K363">
            <v>3105.7</v>
          </cell>
          <cell r="L363">
            <v>3105.7</v>
          </cell>
          <cell r="M363">
            <v>414.4</v>
          </cell>
          <cell r="N363">
            <v>422.75</v>
          </cell>
          <cell r="O363" t="str">
            <v>11.09.92</v>
          </cell>
          <cell r="P363">
            <v>404.6</v>
          </cell>
          <cell r="Q363" t="str">
            <v>13.07.92</v>
          </cell>
        </row>
        <row r="364">
          <cell r="B364" t="str">
            <v>93-94</v>
          </cell>
          <cell r="C364">
            <v>90</v>
          </cell>
          <cell r="D364">
            <v>520</v>
          </cell>
          <cell r="E364">
            <v>539.36582999999996</v>
          </cell>
          <cell r="F364">
            <v>103.72419807692307</v>
          </cell>
          <cell r="G364">
            <v>0.1</v>
          </cell>
          <cell r="H364">
            <v>1.8540292031477043E-2</v>
          </cell>
          <cell r="I364">
            <v>90</v>
          </cell>
          <cell r="J364">
            <v>0</v>
          </cell>
          <cell r="K364">
            <v>4484.13</v>
          </cell>
          <cell r="L364">
            <v>4484.13</v>
          </cell>
          <cell r="M364">
            <v>413.55</v>
          </cell>
          <cell r="N364">
            <v>422.45</v>
          </cell>
          <cell r="O364" t="str">
            <v>16.10.94</v>
          </cell>
          <cell r="P364">
            <v>408.9</v>
          </cell>
          <cell r="Q364" t="str">
            <v>08.07.94</v>
          </cell>
        </row>
        <row r="365">
          <cell r="B365" t="str">
            <v>94-95</v>
          </cell>
          <cell r="C365">
            <v>90</v>
          </cell>
          <cell r="D365">
            <v>470</v>
          </cell>
          <cell r="E365">
            <v>533.1</v>
          </cell>
          <cell r="F365">
            <v>113.42553191489361</v>
          </cell>
          <cell r="G365">
            <v>0.1</v>
          </cell>
          <cell r="H365">
            <v>1.8758206715438003E-2</v>
          </cell>
          <cell r="I365">
            <v>90</v>
          </cell>
          <cell r="J365">
            <v>22742</v>
          </cell>
          <cell r="K365">
            <v>4573</v>
          </cell>
          <cell r="L365">
            <v>4573</v>
          </cell>
          <cell r="M365">
            <v>415.6</v>
          </cell>
          <cell r="N365">
            <v>422.75</v>
          </cell>
          <cell r="O365" t="str">
            <v>01.10.94</v>
          </cell>
          <cell r="P365">
            <v>405.9</v>
          </cell>
          <cell r="Q365" t="str">
            <v>19.06.94</v>
          </cell>
        </row>
        <row r="366">
          <cell r="B366" t="str">
            <v>95-96</v>
          </cell>
          <cell r="C366">
            <v>90</v>
          </cell>
          <cell r="D366">
            <v>540</v>
          </cell>
          <cell r="E366">
            <v>561.9</v>
          </cell>
          <cell r="F366">
            <v>104.05555555555556</v>
          </cell>
          <cell r="G366">
            <v>0.1</v>
          </cell>
          <cell r="H366">
            <v>1.7796760989499911E-2</v>
          </cell>
          <cell r="I366">
            <v>90</v>
          </cell>
          <cell r="J366">
            <v>9012</v>
          </cell>
          <cell r="K366">
            <v>4894</v>
          </cell>
          <cell r="L366">
            <v>4894</v>
          </cell>
          <cell r="M366">
            <v>411.2</v>
          </cell>
          <cell r="N366">
            <v>422.45</v>
          </cell>
          <cell r="O366" t="str">
            <v>16.09.95</v>
          </cell>
          <cell r="P366">
            <v>409.35</v>
          </cell>
          <cell r="Q366" t="str">
            <v>06.07.95</v>
          </cell>
        </row>
        <row r="367">
          <cell r="B367" t="str">
            <v>96-97</v>
          </cell>
          <cell r="C367">
            <v>90</v>
          </cell>
          <cell r="D367">
            <v>540</v>
          </cell>
          <cell r="E367">
            <v>486.9</v>
          </cell>
          <cell r="F367">
            <v>90.166666666666671</v>
          </cell>
          <cell r="G367">
            <v>0.1</v>
          </cell>
          <cell r="H367">
            <v>2.0538098172109262E-2</v>
          </cell>
          <cell r="I367">
            <v>90</v>
          </cell>
          <cell r="J367">
            <v>18701</v>
          </cell>
          <cell r="K367">
            <v>0</v>
          </cell>
          <cell r="L367">
            <v>0</v>
          </cell>
          <cell r="M367">
            <v>411.35</v>
          </cell>
          <cell r="N367">
            <v>422.1</v>
          </cell>
          <cell r="O367" t="str">
            <v>20.09.96</v>
          </cell>
          <cell r="P367">
            <v>405.05</v>
          </cell>
          <cell r="Q367" t="str">
            <v>14.07.96</v>
          </cell>
        </row>
        <row r="368">
          <cell r="B368" t="str">
            <v>97-98</v>
          </cell>
          <cell r="C368">
            <v>90</v>
          </cell>
          <cell r="D368">
            <v>540</v>
          </cell>
          <cell r="E368">
            <v>567.63</v>
          </cell>
          <cell r="F368">
            <v>105.11666666666666</v>
          </cell>
          <cell r="G368">
            <v>0.11</v>
          </cell>
          <cell r="H368">
            <v>1.9378820710674208E-2</v>
          </cell>
          <cell r="I368">
            <v>90</v>
          </cell>
          <cell r="J368">
            <v>9016.1</v>
          </cell>
          <cell r="K368">
            <v>4491</v>
          </cell>
          <cell r="L368">
            <v>0</v>
          </cell>
          <cell r="M368">
            <v>416.75</v>
          </cell>
          <cell r="N368">
            <v>422.75</v>
          </cell>
          <cell r="O368" t="str">
            <v>17.09.97</v>
          </cell>
          <cell r="P368">
            <v>404.75</v>
          </cell>
          <cell r="Q368" t="str">
            <v>27.06.97</v>
          </cell>
        </row>
        <row r="369">
          <cell r="B369" t="str">
            <v>98-99</v>
          </cell>
          <cell r="C369">
            <v>90</v>
          </cell>
          <cell r="D369">
            <v>550</v>
          </cell>
          <cell r="E369">
            <v>652.70000000000005</v>
          </cell>
          <cell r="F369">
            <v>118.67272727272729</v>
          </cell>
          <cell r="G369">
            <v>0.1</v>
          </cell>
          <cell r="H369">
            <v>1.5320974413972727E-2</v>
          </cell>
          <cell r="I369">
            <v>90</v>
          </cell>
          <cell r="J369">
            <v>0</v>
          </cell>
          <cell r="K369" t="str">
            <v xml:space="preserve"> </v>
          </cell>
          <cell r="L369" t="str">
            <v xml:space="preserve"> </v>
          </cell>
          <cell r="M369">
            <v>410.45</v>
          </cell>
          <cell r="N369">
            <v>422.76</v>
          </cell>
          <cell r="O369" t="str">
            <v>19.09.98</v>
          </cell>
          <cell r="P369">
            <v>407.5</v>
          </cell>
          <cell r="Q369" t="str">
            <v>11.06.98</v>
          </cell>
        </row>
        <row r="370">
          <cell r="B370" t="str">
            <v>99-00</v>
          </cell>
          <cell r="C370">
            <v>90</v>
          </cell>
          <cell r="D370">
            <v>550</v>
          </cell>
          <cell r="E370">
            <v>480.3</v>
          </cell>
          <cell r="F370">
            <v>87.3</v>
          </cell>
          <cell r="G370">
            <v>0.6</v>
          </cell>
          <cell r="H370">
            <v>0.12492192379762648</v>
          </cell>
          <cell r="I370">
            <v>90</v>
          </cell>
          <cell r="J370">
            <v>22028.13</v>
          </cell>
          <cell r="K370">
            <v>4179.07</v>
          </cell>
          <cell r="L370">
            <v>0</v>
          </cell>
          <cell r="M370">
            <v>411.05</v>
          </cell>
          <cell r="N370">
            <v>423.55</v>
          </cell>
          <cell r="O370">
            <v>0</v>
          </cell>
          <cell r="P370">
            <v>406.9</v>
          </cell>
        </row>
        <row r="371">
          <cell r="B371" t="str">
            <v>00-01</v>
          </cell>
          <cell r="C371">
            <v>90</v>
          </cell>
          <cell r="D371">
            <v>550</v>
          </cell>
          <cell r="E371">
            <v>363.84</v>
          </cell>
          <cell r="F371">
            <v>66.150000000000006</v>
          </cell>
          <cell r="G371">
            <v>0.61</v>
          </cell>
          <cell r="H371">
            <v>0.16765611257695692</v>
          </cell>
          <cell r="I371">
            <v>90</v>
          </cell>
          <cell r="J371">
            <v>0</v>
          </cell>
          <cell r="K371">
            <v>0</v>
          </cell>
          <cell r="L371">
            <v>0</v>
          </cell>
          <cell r="M371">
            <v>410</v>
          </cell>
        </row>
        <row r="372">
          <cell r="A372" t="str">
            <v>Average last 5 years</v>
          </cell>
          <cell r="B372">
            <v>0</v>
          </cell>
          <cell r="C372">
            <v>0</v>
          </cell>
          <cell r="D372">
            <v>544</v>
          </cell>
          <cell r="E372">
            <v>549.88600000000008</v>
          </cell>
          <cell r="F372">
            <v>101.06232323232324</v>
          </cell>
          <cell r="G372">
            <v>0.20200000000000001</v>
          </cell>
          <cell r="H372">
            <v>3.9591315616776521E-2</v>
          </cell>
          <cell r="I372">
            <v>90</v>
          </cell>
          <cell r="J372">
            <v>11751.446</v>
          </cell>
          <cell r="K372">
            <v>2712.8139999999999</v>
          </cell>
          <cell r="L372">
            <v>978.8</v>
          </cell>
          <cell r="M372">
            <v>412.16</v>
          </cell>
          <cell r="N372">
            <v>422.56200000000007</v>
          </cell>
          <cell r="O372">
            <v>0</v>
          </cell>
          <cell r="P372">
            <v>406.51</v>
          </cell>
          <cell r="Q372">
            <v>0</v>
          </cell>
        </row>
        <row r="373">
          <cell r="A373" t="str">
            <v>TONS</v>
          </cell>
          <cell r="B373" t="str">
            <v>88-89</v>
          </cell>
        </row>
        <row r="374">
          <cell r="B374" t="str">
            <v>89-90</v>
          </cell>
        </row>
        <row r="375">
          <cell r="B375" t="str">
            <v>90-91</v>
          </cell>
          <cell r="C375">
            <v>0</v>
          </cell>
          <cell r="D375">
            <v>50</v>
          </cell>
          <cell r="E375">
            <v>0</v>
          </cell>
          <cell r="F375">
            <v>0</v>
          </cell>
          <cell r="G375" t="str">
            <v xml:space="preserve"> </v>
          </cell>
        </row>
        <row r="376">
          <cell r="B376" t="str">
            <v>91-92</v>
          </cell>
          <cell r="C376">
            <v>315</v>
          </cell>
          <cell r="D376">
            <v>761</v>
          </cell>
          <cell r="E376">
            <v>6.59</v>
          </cell>
          <cell r="F376">
            <v>0.86596583442838371</v>
          </cell>
          <cell r="G376" t="str">
            <v xml:space="preserve"> </v>
          </cell>
        </row>
        <row r="377">
          <cell r="B377" t="str">
            <v>92-93</v>
          </cell>
          <cell r="C377">
            <v>315</v>
          </cell>
          <cell r="D377">
            <v>700</v>
          </cell>
          <cell r="E377">
            <v>322.45</v>
          </cell>
          <cell r="F377">
            <v>46.064285714285717</v>
          </cell>
          <cell r="G377">
            <v>3.1</v>
          </cell>
          <cell r="H377">
            <v>0.96138936269189024</v>
          </cell>
          <cell r="I377">
            <v>315</v>
          </cell>
          <cell r="J377">
            <v>0</v>
          </cell>
          <cell r="K377">
            <v>0</v>
          </cell>
          <cell r="L377">
            <v>0</v>
          </cell>
          <cell r="M377">
            <v>277.8</v>
          </cell>
          <cell r="N377">
            <v>283.2</v>
          </cell>
          <cell r="O377" t="str">
            <v>17.09.92</v>
          </cell>
          <cell r="P377">
            <v>274.3</v>
          </cell>
          <cell r="Q377" t="str">
            <v>28.02.93</v>
          </cell>
        </row>
        <row r="378">
          <cell r="B378" t="str">
            <v>93-94</v>
          </cell>
          <cell r="C378">
            <v>315</v>
          </cell>
          <cell r="D378">
            <v>410</v>
          </cell>
          <cell r="E378">
            <v>300.02724999999998</v>
          </cell>
          <cell r="F378">
            <v>73.177378048780483</v>
          </cell>
          <cell r="G378">
            <v>2.15</v>
          </cell>
          <cell r="H378">
            <v>0.71660157535690516</v>
          </cell>
          <cell r="I378">
            <v>315</v>
          </cell>
          <cell r="J378">
            <v>0</v>
          </cell>
          <cell r="K378">
            <v>0</v>
          </cell>
          <cell r="L378">
            <v>0</v>
          </cell>
          <cell r="M378">
            <v>277.10000000000002</v>
          </cell>
          <cell r="N378">
            <v>280.5</v>
          </cell>
          <cell r="O378" t="str">
            <v>29.09.93</v>
          </cell>
          <cell r="P378">
            <v>275.7</v>
          </cell>
          <cell r="Q378" t="str">
            <v>18.04.93</v>
          </cell>
        </row>
        <row r="379">
          <cell r="B379" t="str">
            <v>94-95</v>
          </cell>
          <cell r="C379">
            <v>315</v>
          </cell>
          <cell r="D379">
            <v>350</v>
          </cell>
          <cell r="E379">
            <v>457</v>
          </cell>
          <cell r="F379">
            <v>130.57142857142858</v>
          </cell>
          <cell r="G379">
            <v>1.2</v>
          </cell>
          <cell r="H379">
            <v>0.26258205689277897</v>
          </cell>
          <cell r="I379">
            <v>315</v>
          </cell>
          <cell r="J379">
            <v>0</v>
          </cell>
          <cell r="K379">
            <v>0</v>
          </cell>
          <cell r="L379">
            <v>0</v>
          </cell>
          <cell r="M379">
            <v>277.10000000000002</v>
          </cell>
          <cell r="N379">
            <v>280.5</v>
          </cell>
          <cell r="O379" t="str">
            <v>21.09.94</v>
          </cell>
          <cell r="P379">
            <v>277.10000000000002</v>
          </cell>
          <cell r="Q379" t="str">
            <v>01.04.94</v>
          </cell>
        </row>
        <row r="380">
          <cell r="B380" t="str">
            <v>95-96</v>
          </cell>
          <cell r="C380">
            <v>315</v>
          </cell>
          <cell r="D380">
            <v>350</v>
          </cell>
          <cell r="E380">
            <v>257.3</v>
          </cell>
          <cell r="F380">
            <v>73.51428571428572</v>
          </cell>
          <cell r="G380">
            <v>1.5</v>
          </cell>
          <cell r="H380">
            <v>0.58297706956859696</v>
          </cell>
          <cell r="I380">
            <v>210</v>
          </cell>
          <cell r="J380">
            <v>0</v>
          </cell>
          <cell r="K380">
            <v>0</v>
          </cell>
          <cell r="L380">
            <v>0</v>
          </cell>
          <cell r="M380">
            <v>277.3</v>
          </cell>
          <cell r="N380">
            <v>280.39999999999998</v>
          </cell>
          <cell r="O380" t="str">
            <v>19.10.95</v>
          </cell>
          <cell r="P380">
            <v>277</v>
          </cell>
          <cell r="Q380" t="str">
            <v>05.07.95</v>
          </cell>
        </row>
        <row r="381">
          <cell r="B381" t="str">
            <v>96-97</v>
          </cell>
          <cell r="C381">
            <v>315</v>
          </cell>
          <cell r="D381">
            <v>350</v>
          </cell>
          <cell r="E381">
            <v>324.3</v>
          </cell>
          <cell r="F381">
            <v>92.657142857142858</v>
          </cell>
          <cell r="G381">
            <v>1.3</v>
          </cell>
          <cell r="H381">
            <v>0.40086339808818994</v>
          </cell>
          <cell r="I381">
            <v>315</v>
          </cell>
          <cell r="J381">
            <v>721.2</v>
          </cell>
          <cell r="K381">
            <v>0</v>
          </cell>
          <cell r="L381">
            <v>0</v>
          </cell>
          <cell r="M381">
            <v>277.2</v>
          </cell>
          <cell r="N381">
            <v>280.39999999999998</v>
          </cell>
          <cell r="O381" t="str">
            <v>14.09.96</v>
          </cell>
          <cell r="P381">
            <v>277</v>
          </cell>
          <cell r="Q381" t="str">
            <v>10.06.96</v>
          </cell>
        </row>
        <row r="382">
          <cell r="B382" t="str">
            <v>97-98</v>
          </cell>
          <cell r="C382">
            <v>315</v>
          </cell>
          <cell r="D382">
            <v>350</v>
          </cell>
          <cell r="E382">
            <v>501.98</v>
          </cell>
          <cell r="F382">
            <v>143.42285714285714</v>
          </cell>
          <cell r="G382">
            <v>1.8540000000000001</v>
          </cell>
          <cell r="H382">
            <v>0.36933742380174511</v>
          </cell>
          <cell r="I382">
            <v>315</v>
          </cell>
          <cell r="J382">
            <v>0</v>
          </cell>
          <cell r="K382">
            <v>0</v>
          </cell>
          <cell r="L382">
            <v>0</v>
          </cell>
          <cell r="M382">
            <v>277.2</v>
          </cell>
          <cell r="N382">
            <v>280.60000000000002</v>
          </cell>
          <cell r="O382" t="str">
            <v>02.09.97</v>
          </cell>
          <cell r="P382">
            <v>277.2</v>
          </cell>
          <cell r="Q382" t="str">
            <v>17.02.98</v>
          </cell>
        </row>
        <row r="383">
          <cell r="B383" t="str">
            <v>98-99</v>
          </cell>
          <cell r="C383">
            <v>315</v>
          </cell>
          <cell r="D383">
            <v>350</v>
          </cell>
          <cell r="E383">
            <v>429.3</v>
          </cell>
          <cell r="F383">
            <v>122.65714285714286</v>
          </cell>
          <cell r="G383">
            <v>1.4</v>
          </cell>
          <cell r="H383">
            <v>0.32611227579781038</v>
          </cell>
          <cell r="I383">
            <v>315</v>
          </cell>
          <cell r="J383">
            <v>0</v>
          </cell>
          <cell r="K383">
            <v>0</v>
          </cell>
          <cell r="L383">
            <v>0</v>
          </cell>
          <cell r="M383">
            <v>277</v>
          </cell>
          <cell r="N383">
            <v>279.89999999999998</v>
          </cell>
          <cell r="O383" t="str">
            <v>01.11.98</v>
          </cell>
          <cell r="P383">
            <v>277</v>
          </cell>
          <cell r="Q383" t="str">
            <v>20.06.98</v>
          </cell>
        </row>
        <row r="384">
          <cell r="B384" t="str">
            <v>99-00</v>
          </cell>
          <cell r="C384">
            <v>315</v>
          </cell>
          <cell r="D384">
            <v>350</v>
          </cell>
          <cell r="E384">
            <v>570</v>
          </cell>
          <cell r="F384">
            <v>162.85714285714286</v>
          </cell>
          <cell r="G384">
            <v>1.6</v>
          </cell>
          <cell r="H384">
            <v>0.2807017543859649</v>
          </cell>
          <cell r="I384">
            <v>315</v>
          </cell>
          <cell r="J384">
            <v>0</v>
          </cell>
          <cell r="K384">
            <v>0</v>
          </cell>
          <cell r="L384">
            <v>0</v>
          </cell>
          <cell r="M384">
            <v>275</v>
          </cell>
          <cell r="N384">
            <v>406.9</v>
          </cell>
          <cell r="O384">
            <v>0</v>
          </cell>
          <cell r="P384">
            <v>280.5</v>
          </cell>
        </row>
        <row r="385">
          <cell r="B385" t="str">
            <v>00-01</v>
          </cell>
          <cell r="C385">
            <v>315</v>
          </cell>
          <cell r="D385">
            <v>425</v>
          </cell>
          <cell r="E385">
            <v>745.37</v>
          </cell>
          <cell r="F385">
            <v>175.38</v>
          </cell>
          <cell r="G385">
            <v>2.7</v>
          </cell>
          <cell r="H385">
            <v>0.36223620483786578</v>
          </cell>
          <cell r="I385">
            <v>315</v>
          </cell>
          <cell r="J385">
            <v>0</v>
          </cell>
          <cell r="K385">
            <v>0</v>
          </cell>
          <cell r="L385">
            <v>0</v>
          </cell>
          <cell r="M385">
            <v>276.3</v>
          </cell>
        </row>
        <row r="386">
          <cell r="A386" t="str">
            <v>Average</v>
          </cell>
          <cell r="B386">
            <v>0</v>
          </cell>
          <cell r="C386">
            <v>0</v>
          </cell>
          <cell r="D386">
            <v>496.375</v>
          </cell>
          <cell r="E386">
            <v>396.11840625000002</v>
          </cell>
          <cell r="F386">
            <v>105.72345369968683</v>
          </cell>
          <cell r="G386">
            <v>2.1004999999999998</v>
          </cell>
          <cell r="H386">
            <v>0.53285014017771848</v>
          </cell>
          <cell r="I386">
            <v>341.25</v>
          </cell>
          <cell r="J386">
            <v>90.15</v>
          </cell>
          <cell r="K386">
            <v>0</v>
          </cell>
          <cell r="L386">
            <v>0</v>
          </cell>
          <cell r="M386">
            <v>311.50000000000006</v>
          </cell>
          <cell r="N386">
            <v>406.9</v>
          </cell>
          <cell r="O386" t="str">
            <v xml:space="preserve"> </v>
          </cell>
          <cell r="P386">
            <v>274.3</v>
          </cell>
          <cell r="Q386" t="str">
            <v xml:space="preserve"> </v>
          </cell>
        </row>
        <row r="387">
          <cell r="A387" t="str">
            <v>BIRSINGHPUR</v>
          </cell>
          <cell r="B387" t="str">
            <v>88-89</v>
          </cell>
        </row>
        <row r="388">
          <cell r="B388" t="str">
            <v>89-90</v>
          </cell>
        </row>
        <row r="389">
          <cell r="B389" t="str">
            <v>90-91</v>
          </cell>
          <cell r="C389">
            <v>0</v>
          </cell>
          <cell r="D389">
            <v>0</v>
          </cell>
          <cell r="E389">
            <v>0</v>
          </cell>
          <cell r="F389" t="str">
            <v xml:space="preserve"> </v>
          </cell>
          <cell r="G389">
            <v>0</v>
          </cell>
          <cell r="H389">
            <v>0</v>
          </cell>
          <cell r="I389" t="str">
            <v xml:space="preserve"> </v>
          </cell>
        </row>
        <row r="390">
          <cell r="B390" t="str">
            <v>91-92</v>
          </cell>
          <cell r="C390">
            <v>0</v>
          </cell>
          <cell r="D390">
            <v>0</v>
          </cell>
          <cell r="E390">
            <v>0</v>
          </cell>
          <cell r="F390" t="str">
            <v xml:space="preserve"> </v>
          </cell>
          <cell r="G390">
            <v>0</v>
          </cell>
          <cell r="H390">
            <v>0</v>
          </cell>
          <cell r="I390" t="str">
            <v xml:space="preserve"> </v>
          </cell>
        </row>
        <row r="391">
          <cell r="B391" t="str">
            <v>92-93</v>
          </cell>
          <cell r="C391">
            <v>20</v>
          </cell>
          <cell r="D391">
            <v>50</v>
          </cell>
          <cell r="E391">
            <v>18.38</v>
          </cell>
          <cell r="F391">
            <v>36.76</v>
          </cell>
          <cell r="G391">
            <v>0.1</v>
          </cell>
          <cell r="H391">
            <v>0.54406964091403698</v>
          </cell>
          <cell r="I391">
            <v>21</v>
          </cell>
          <cell r="J391">
            <v>0</v>
          </cell>
          <cell r="K391">
            <v>0</v>
          </cell>
          <cell r="L391">
            <v>0</v>
          </cell>
          <cell r="M391">
            <v>472.9</v>
          </cell>
          <cell r="N391">
            <v>476.1</v>
          </cell>
          <cell r="O391" t="str">
            <v>15.09.92</v>
          </cell>
          <cell r="P391">
            <v>470.8</v>
          </cell>
          <cell r="Q391" t="str">
            <v>02.08.92</v>
          </cell>
        </row>
        <row r="392">
          <cell r="B392" t="str">
            <v>93-94</v>
          </cell>
          <cell r="C392">
            <v>20</v>
          </cell>
          <cell r="D392">
            <v>50</v>
          </cell>
          <cell r="E392">
            <v>35.423999999999999</v>
          </cell>
          <cell r="F392">
            <v>70.847999999999999</v>
          </cell>
          <cell r="G392">
            <v>0.8</v>
          </cell>
          <cell r="H392">
            <v>2.2583559168925023</v>
          </cell>
          <cell r="I392">
            <v>21</v>
          </cell>
          <cell r="J392">
            <v>0</v>
          </cell>
          <cell r="K392">
            <v>0</v>
          </cell>
          <cell r="L392">
            <v>0</v>
          </cell>
          <cell r="M392">
            <v>475.97</v>
          </cell>
          <cell r="N392">
            <v>477</v>
          </cell>
          <cell r="O392" t="str">
            <v>21.09.93</v>
          </cell>
          <cell r="P392">
            <v>469.1</v>
          </cell>
          <cell r="Q392" t="str">
            <v>01.07.93</v>
          </cell>
        </row>
        <row r="393">
          <cell r="B393" t="str">
            <v>94-95</v>
          </cell>
          <cell r="C393">
            <v>20</v>
          </cell>
          <cell r="D393">
            <v>30</v>
          </cell>
          <cell r="E393">
            <v>60.3</v>
          </cell>
          <cell r="F393">
            <v>201</v>
          </cell>
          <cell r="G393">
            <v>1</v>
          </cell>
          <cell r="H393">
            <v>1.6583747927031509</v>
          </cell>
          <cell r="I393">
            <v>20</v>
          </cell>
          <cell r="J393">
            <v>1985</v>
          </cell>
          <cell r="K393">
            <v>0</v>
          </cell>
          <cell r="L393">
            <v>0</v>
          </cell>
          <cell r="M393">
            <v>474.7</v>
          </cell>
          <cell r="N393">
            <v>476.82</v>
          </cell>
          <cell r="O393" t="str">
            <v>01.12.94</v>
          </cell>
          <cell r="P393">
            <v>472.62</v>
          </cell>
          <cell r="Q393" t="str">
            <v>20.06.94</v>
          </cell>
        </row>
        <row r="394">
          <cell r="B394" t="str">
            <v>95-96</v>
          </cell>
          <cell r="C394">
            <v>20</v>
          </cell>
          <cell r="D394">
            <v>30</v>
          </cell>
          <cell r="E394">
            <v>43.1</v>
          </cell>
          <cell r="F394">
            <v>143.66666666666666</v>
          </cell>
          <cell r="G394">
            <v>0.9</v>
          </cell>
          <cell r="H394">
            <v>2.0881670533642689</v>
          </cell>
          <cell r="I394">
            <v>20</v>
          </cell>
          <cell r="J394">
            <v>690</v>
          </cell>
          <cell r="K394">
            <v>0</v>
          </cell>
          <cell r="L394">
            <v>0</v>
          </cell>
          <cell r="M394">
            <v>474.69</v>
          </cell>
          <cell r="N394">
            <v>476.28</v>
          </cell>
          <cell r="O394" t="str">
            <v>29.08.95</v>
          </cell>
          <cell r="P394">
            <v>471.83</v>
          </cell>
          <cell r="Q394" t="str">
            <v>13.07.95</v>
          </cell>
        </row>
        <row r="395">
          <cell r="B395" t="str">
            <v>96-97</v>
          </cell>
          <cell r="C395">
            <v>20</v>
          </cell>
          <cell r="D395">
            <v>30</v>
          </cell>
          <cell r="E395">
            <v>39</v>
          </cell>
          <cell r="F395">
            <v>130</v>
          </cell>
          <cell r="G395">
            <v>0.8</v>
          </cell>
          <cell r="H395">
            <v>2.0512820512820511</v>
          </cell>
          <cell r="I395">
            <v>20</v>
          </cell>
          <cell r="J395" t="str">
            <v xml:space="preserve"> </v>
          </cell>
          <cell r="K395">
            <v>0</v>
          </cell>
          <cell r="L395">
            <v>0</v>
          </cell>
          <cell r="M395">
            <v>475.01</v>
          </cell>
          <cell r="N395">
            <v>476.75</v>
          </cell>
          <cell r="O395" t="str">
            <v>18.09.96</v>
          </cell>
          <cell r="P395">
            <v>472.49</v>
          </cell>
          <cell r="Q395" t="str">
            <v>26.06.96</v>
          </cell>
        </row>
        <row r="396">
          <cell r="B396" t="str">
            <v>97-98</v>
          </cell>
          <cell r="C396">
            <v>20</v>
          </cell>
          <cell r="D396">
            <v>30</v>
          </cell>
          <cell r="E396">
            <v>68.23</v>
          </cell>
          <cell r="F396">
            <v>227.43333333333334</v>
          </cell>
          <cell r="G396">
            <v>0.63800000000000001</v>
          </cell>
          <cell r="H396">
            <v>0.93507254873222923</v>
          </cell>
          <cell r="I396">
            <v>20</v>
          </cell>
          <cell r="J396">
            <v>1177.4000000000001</v>
          </cell>
          <cell r="K396">
            <v>608.4</v>
          </cell>
          <cell r="L396">
            <v>0</v>
          </cell>
          <cell r="M396">
            <v>475.65</v>
          </cell>
          <cell r="N396">
            <v>476.9</v>
          </cell>
          <cell r="O396" t="str">
            <v>17.09.97</v>
          </cell>
          <cell r="P396">
            <v>472.41</v>
          </cell>
          <cell r="Q396" t="str">
            <v>14.07.97</v>
          </cell>
        </row>
        <row r="397">
          <cell r="B397" t="str">
            <v>98-99</v>
          </cell>
          <cell r="C397">
            <v>20</v>
          </cell>
          <cell r="D397">
            <v>50</v>
          </cell>
          <cell r="E397">
            <v>40.4</v>
          </cell>
          <cell r="F397">
            <v>80.8</v>
          </cell>
          <cell r="G397">
            <v>0.4</v>
          </cell>
          <cell r="H397">
            <v>0.99009900990099009</v>
          </cell>
          <cell r="I397">
            <v>20</v>
          </cell>
          <cell r="J397">
            <v>0</v>
          </cell>
          <cell r="K397">
            <v>608.4</v>
          </cell>
          <cell r="L397">
            <v>0</v>
          </cell>
          <cell r="M397">
            <v>474.63</v>
          </cell>
          <cell r="N397">
            <v>476.71</v>
          </cell>
          <cell r="O397" t="str">
            <v>14.09.98</v>
          </cell>
          <cell r="P397">
            <v>473.45</v>
          </cell>
          <cell r="Q397" t="str">
            <v>02.06.98</v>
          </cell>
        </row>
        <row r="398">
          <cell r="B398" t="str">
            <v>99-00</v>
          </cell>
          <cell r="C398">
            <v>20</v>
          </cell>
          <cell r="D398">
            <v>55</v>
          </cell>
          <cell r="E398">
            <v>46.3</v>
          </cell>
          <cell r="F398">
            <v>84.181818181818187</v>
          </cell>
          <cell r="G398">
            <v>0.3</v>
          </cell>
          <cell r="H398">
            <v>0.64794816414686829</v>
          </cell>
          <cell r="I398">
            <v>20</v>
          </cell>
          <cell r="J398">
            <v>0</v>
          </cell>
          <cell r="K398">
            <v>0</v>
          </cell>
          <cell r="L398">
            <v>0</v>
          </cell>
          <cell r="M398">
            <v>475.37</v>
          </cell>
          <cell r="N398">
            <v>476.92</v>
          </cell>
          <cell r="O398">
            <v>0</v>
          </cell>
          <cell r="P398">
            <v>472.95</v>
          </cell>
        </row>
        <row r="399">
          <cell r="B399" t="str">
            <v>00-01</v>
          </cell>
          <cell r="C399">
            <v>20</v>
          </cell>
          <cell r="D399">
            <v>50</v>
          </cell>
          <cell r="E399">
            <v>34.71</v>
          </cell>
          <cell r="F399">
            <v>99.18</v>
          </cell>
          <cell r="G399">
            <v>0.37</v>
          </cell>
          <cell r="H399">
            <v>1.065975223278594</v>
          </cell>
          <cell r="I399">
            <v>20</v>
          </cell>
          <cell r="J399">
            <v>0</v>
          </cell>
          <cell r="K399">
            <v>0</v>
          </cell>
          <cell r="L399">
            <v>0</v>
          </cell>
          <cell r="M399">
            <v>474.48</v>
          </cell>
        </row>
        <row r="400">
          <cell r="A400" t="str">
            <v>Average</v>
          </cell>
          <cell r="B400">
            <v>0</v>
          </cell>
          <cell r="C400">
            <v>0</v>
          </cell>
          <cell r="D400">
            <v>81</v>
          </cell>
          <cell r="E400">
            <v>85.354250000000008</v>
          </cell>
          <cell r="F400">
            <v>158.5635</v>
          </cell>
          <cell r="G400">
            <v>47.829749999999997</v>
          </cell>
          <cell r="H400">
            <v>48.565677626723655</v>
          </cell>
          <cell r="I400">
            <v>65</v>
          </cell>
          <cell r="J400">
            <v>528.79999999999995</v>
          </cell>
          <cell r="K400">
            <v>199.35</v>
          </cell>
          <cell r="L400">
            <v>47.25</v>
          </cell>
          <cell r="M400">
            <v>462.69375000000002</v>
          </cell>
          <cell r="N400">
            <v>477</v>
          </cell>
          <cell r="O400" t="str">
            <v xml:space="preserve"> </v>
          </cell>
          <cell r="P400">
            <v>469.1</v>
          </cell>
          <cell r="Q400" t="str">
            <v xml:space="preserve"> </v>
          </cell>
        </row>
        <row r="401">
          <cell r="A401" t="str">
            <v>STATE  LOAD  DESPATCH  CENTRE  M.P.E.B.  JABALPUR</v>
          </cell>
        </row>
        <row r="402">
          <cell r="A402" t="str">
            <v>HYDEL</v>
          </cell>
        </row>
        <row r="403">
          <cell r="A403" t="str">
            <v>STATION NAME</v>
          </cell>
          <cell r="B403" t="str">
            <v>YEAR</v>
          </cell>
          <cell r="C403" t="str">
            <v>CAPACITY</v>
          </cell>
          <cell r="D403" t="str">
            <v>TARGET</v>
          </cell>
          <cell r="E403" t="str">
            <v>ACTUAL GENE.</v>
          </cell>
          <cell r="F403" t="str">
            <v>ACHIEVE-MENT</v>
          </cell>
          <cell r="G403" t="str">
            <v>AUXILIARY CONSUMPTION</v>
          </cell>
          <cell r="H403">
            <v>0</v>
          </cell>
          <cell r="I403" t="str">
            <v>MAXIMUM DEMAND</v>
          </cell>
          <cell r="J403" t="str">
            <v>WATER INFLOW</v>
          </cell>
          <cell r="K403" t="str">
            <v>WATER CONSUMED</v>
          </cell>
          <cell r="L403" t="str">
            <v>WATER CONSUMED</v>
          </cell>
          <cell r="M403" t="str">
            <v>LEVEL AT THE END</v>
          </cell>
          <cell r="N403" t="str">
            <v>MAXIMUM LEVEL</v>
          </cell>
          <cell r="O403">
            <v>0</v>
          </cell>
          <cell r="P403" t="str">
            <v>MINIMUM LEVEL</v>
          </cell>
        </row>
        <row r="404">
          <cell r="C404" t="str">
            <v>MW</v>
          </cell>
          <cell r="D404" t="str">
            <v>MKwh</v>
          </cell>
          <cell r="E404" t="str">
            <v>MKwh</v>
          </cell>
          <cell r="F404" t="str">
            <v>%</v>
          </cell>
          <cell r="G404" t="str">
            <v>MKwh</v>
          </cell>
          <cell r="H404" t="str">
            <v>%</v>
          </cell>
          <cell r="I404" t="str">
            <v>MW</v>
          </cell>
          <cell r="J404" t="str">
            <v>MAFT</v>
          </cell>
          <cell r="K404" t="str">
            <v>MCM</v>
          </cell>
          <cell r="L404" t="str">
            <v>MCM</v>
          </cell>
          <cell r="M404" t="str">
            <v>FT / M</v>
          </cell>
          <cell r="N404" t="str">
            <v>FT / M</v>
          </cell>
          <cell r="O404" t="str">
            <v>DATE</v>
          </cell>
          <cell r="P404" t="str">
            <v>FT / M</v>
          </cell>
          <cell r="Q404" t="str">
            <v>DATE</v>
          </cell>
        </row>
        <row r="405">
          <cell r="A405" t="str">
            <v>HASDEO BANGO</v>
          </cell>
          <cell r="B405" t="str">
            <v>94-95</v>
          </cell>
          <cell r="C405">
            <v>120</v>
          </cell>
          <cell r="D405">
            <v>250</v>
          </cell>
          <cell r="E405">
            <v>256.10000000000002</v>
          </cell>
          <cell r="F405">
            <v>102.44000000000001</v>
          </cell>
          <cell r="G405">
            <v>8</v>
          </cell>
          <cell r="H405">
            <v>3.1237797735259663</v>
          </cell>
          <cell r="I405">
            <v>120</v>
          </cell>
          <cell r="J405">
            <v>6240</v>
          </cell>
          <cell r="K405">
            <v>0</v>
          </cell>
          <cell r="L405">
            <v>0</v>
          </cell>
          <cell r="M405">
            <v>349</v>
          </cell>
          <cell r="N405">
            <v>359.28</v>
          </cell>
          <cell r="O405" t="str">
            <v>09.10.94</v>
          </cell>
          <cell r="P405">
            <v>347.8</v>
          </cell>
          <cell r="Q405" t="str">
            <v>10.06.94</v>
          </cell>
        </row>
        <row r="406">
          <cell r="B406" t="str">
            <v>95-96</v>
          </cell>
          <cell r="C406">
            <v>120</v>
          </cell>
          <cell r="D406">
            <v>250</v>
          </cell>
          <cell r="E406">
            <v>296.8</v>
          </cell>
          <cell r="F406">
            <v>118.72</v>
          </cell>
          <cell r="G406">
            <v>3.5</v>
          </cell>
          <cell r="H406">
            <v>1.1792452830188678</v>
          </cell>
          <cell r="I406">
            <v>127</v>
          </cell>
          <cell r="J406">
            <v>2389</v>
          </cell>
          <cell r="K406">
            <v>0</v>
          </cell>
          <cell r="L406">
            <v>0</v>
          </cell>
          <cell r="M406">
            <v>347.98</v>
          </cell>
          <cell r="N406">
            <v>355.5</v>
          </cell>
          <cell r="O406" t="str">
            <v>18.09.95</v>
          </cell>
          <cell r="P406">
            <v>342.6</v>
          </cell>
          <cell r="Q406" t="str">
            <v>20.06.95</v>
          </cell>
        </row>
        <row r="407">
          <cell r="B407" t="str">
            <v>96-97</v>
          </cell>
          <cell r="C407">
            <v>120</v>
          </cell>
          <cell r="D407">
            <v>350</v>
          </cell>
          <cell r="E407">
            <v>359.1</v>
          </cell>
          <cell r="F407">
            <v>102.6</v>
          </cell>
          <cell r="G407">
            <v>2.4</v>
          </cell>
          <cell r="H407">
            <v>0.66833751044277356</v>
          </cell>
          <cell r="I407">
            <v>126</v>
          </cell>
          <cell r="J407">
            <v>0</v>
          </cell>
          <cell r="K407">
            <v>0</v>
          </cell>
          <cell r="L407">
            <v>0</v>
          </cell>
          <cell r="M407">
            <v>345</v>
          </cell>
          <cell r="N407">
            <v>357.08</v>
          </cell>
          <cell r="O407" t="str">
            <v>18.09.96</v>
          </cell>
          <cell r="P407">
            <v>344.17</v>
          </cell>
          <cell r="Q407" t="str">
            <v>20.06.96</v>
          </cell>
        </row>
        <row r="408">
          <cell r="B408" t="str">
            <v>97-98</v>
          </cell>
          <cell r="C408">
            <v>120</v>
          </cell>
          <cell r="D408">
            <v>350</v>
          </cell>
          <cell r="E408">
            <v>189.14</v>
          </cell>
          <cell r="F408">
            <v>54.04</v>
          </cell>
          <cell r="G408">
            <v>0.27700000000000002</v>
          </cell>
          <cell r="H408">
            <v>0.14645236332875122</v>
          </cell>
          <cell r="I408">
            <v>130</v>
          </cell>
          <cell r="J408">
            <v>0</v>
          </cell>
          <cell r="K408">
            <v>2745.8</v>
          </cell>
          <cell r="L408">
            <v>0</v>
          </cell>
          <cell r="M408">
            <v>355.56</v>
          </cell>
          <cell r="N408">
            <v>357.17</v>
          </cell>
          <cell r="O408" t="str">
            <v>24.09.97</v>
          </cell>
          <cell r="P408">
            <v>341.04</v>
          </cell>
          <cell r="Q408" t="str">
            <v>24.06.97</v>
          </cell>
        </row>
        <row r="409">
          <cell r="B409" t="str">
            <v>98-99</v>
          </cell>
          <cell r="C409">
            <v>120</v>
          </cell>
          <cell r="D409">
            <v>350</v>
          </cell>
          <cell r="E409">
            <v>610.92740000000003</v>
          </cell>
          <cell r="F409">
            <v>174.55068571428572</v>
          </cell>
          <cell r="G409">
            <v>0.36320999999999998</v>
          </cell>
          <cell r="H409">
            <v>5.9452236059472856E-2</v>
          </cell>
          <cell r="I409">
            <v>124</v>
          </cell>
          <cell r="J409">
            <v>0</v>
          </cell>
          <cell r="K409">
            <v>2745.8</v>
          </cell>
          <cell r="L409">
            <v>0</v>
          </cell>
          <cell r="M409">
            <v>334.51</v>
          </cell>
          <cell r="N409">
            <v>357.1</v>
          </cell>
          <cell r="O409" t="str">
            <v>03.10.98</v>
          </cell>
          <cell r="P409">
            <v>343.6</v>
          </cell>
          <cell r="Q409" t="str">
            <v>30.03.99</v>
          </cell>
        </row>
        <row r="410">
          <cell r="B410" t="str">
            <v>99-00</v>
          </cell>
          <cell r="C410">
            <v>120</v>
          </cell>
          <cell r="D410">
            <v>350</v>
          </cell>
          <cell r="E410">
            <v>430.4</v>
          </cell>
          <cell r="F410">
            <v>122.97142857142858</v>
          </cell>
          <cell r="G410">
            <v>0.3</v>
          </cell>
          <cell r="H410">
            <v>6.9702602230483274E-2</v>
          </cell>
          <cell r="I410">
            <v>123</v>
          </cell>
          <cell r="J410">
            <v>4046.5</v>
          </cell>
          <cell r="K410" t="str">
            <v xml:space="preserve"> </v>
          </cell>
          <cell r="L410">
            <v>0</v>
          </cell>
          <cell r="M410">
            <v>344.57</v>
          </cell>
          <cell r="N410">
            <v>357.8</v>
          </cell>
          <cell r="O410">
            <v>0</v>
          </cell>
          <cell r="P410">
            <v>338.38</v>
          </cell>
        </row>
        <row r="411">
          <cell r="B411" t="str">
            <v>00-01</v>
          </cell>
          <cell r="C411">
            <v>120</v>
          </cell>
          <cell r="D411">
            <v>400</v>
          </cell>
          <cell r="E411">
            <v>233.76</v>
          </cell>
          <cell r="F411">
            <v>58.44</v>
          </cell>
          <cell r="G411">
            <v>0.47</v>
          </cell>
          <cell r="H411">
            <v>0.2010609171800137</v>
          </cell>
          <cell r="I411">
            <v>121</v>
          </cell>
          <cell r="J411">
            <v>0</v>
          </cell>
          <cell r="K411">
            <v>0</v>
          </cell>
          <cell r="L411">
            <v>0</v>
          </cell>
          <cell r="M411">
            <v>345.48</v>
          </cell>
        </row>
        <row r="412">
          <cell r="A412" t="str">
            <v>Average</v>
          </cell>
        </row>
        <row r="413">
          <cell r="A413" t="str">
            <v>RAJGHAT</v>
          </cell>
          <cell r="B413" t="str">
            <v>99-00</v>
          </cell>
          <cell r="C413">
            <v>15</v>
          </cell>
          <cell r="D413">
            <v>160</v>
          </cell>
          <cell r="E413">
            <v>27.28</v>
          </cell>
          <cell r="F413">
            <v>17.05</v>
          </cell>
          <cell r="G413">
            <v>0.12</v>
          </cell>
          <cell r="H413">
            <v>0.44</v>
          </cell>
          <cell r="I413">
            <v>0</v>
          </cell>
          <cell r="J413">
            <v>0</v>
          </cell>
          <cell r="K413">
            <v>0</v>
          </cell>
          <cell r="L413">
            <v>0</v>
          </cell>
          <cell r="M413">
            <v>351.7</v>
          </cell>
        </row>
        <row r="414">
          <cell r="B414" t="str">
            <v>00-01</v>
          </cell>
          <cell r="C414">
            <v>45</v>
          </cell>
          <cell r="D414">
            <v>100</v>
          </cell>
          <cell r="E414">
            <v>58.17</v>
          </cell>
          <cell r="F414">
            <v>61.24</v>
          </cell>
          <cell r="G414">
            <v>0.41</v>
          </cell>
          <cell r="H414">
            <v>0.71</v>
          </cell>
          <cell r="I414">
            <v>40</v>
          </cell>
          <cell r="J414">
            <v>0</v>
          </cell>
          <cell r="K414">
            <v>0</v>
          </cell>
          <cell r="L414">
            <v>0</v>
          </cell>
          <cell r="M414">
            <v>359</v>
          </cell>
        </row>
        <row r="415">
          <cell r="A415" t="str">
            <v>Average</v>
          </cell>
        </row>
        <row r="416">
          <cell r="A416" t="str">
            <v>M.P.RAJGHAT</v>
          </cell>
          <cell r="B416" t="str">
            <v>99-00</v>
          </cell>
          <cell r="C416">
            <v>7.5</v>
          </cell>
          <cell r="D416">
            <v>80</v>
          </cell>
          <cell r="E416">
            <v>13.64</v>
          </cell>
          <cell r="F416">
            <v>17.05</v>
          </cell>
          <cell r="G416">
            <v>0.06</v>
          </cell>
          <cell r="H416">
            <v>0.03</v>
          </cell>
        </row>
        <row r="417">
          <cell r="B417" t="str">
            <v>00-01</v>
          </cell>
          <cell r="C417">
            <v>22.5</v>
          </cell>
          <cell r="D417">
            <v>50</v>
          </cell>
          <cell r="E417">
            <v>29.09</v>
          </cell>
          <cell r="F417">
            <v>61.24</v>
          </cell>
          <cell r="G417">
            <v>0.21</v>
          </cell>
          <cell r="H417">
            <v>0.04</v>
          </cell>
        </row>
        <row r="418">
          <cell r="A418" t="str">
            <v>Average</v>
          </cell>
          <cell r="B418">
            <v>0</v>
          </cell>
          <cell r="C418">
            <v>0</v>
          </cell>
          <cell r="D418">
            <v>426.66666666666669</v>
          </cell>
          <cell r="E418">
            <v>410.27956666666665</v>
          </cell>
          <cell r="F418">
            <v>112.55368571428572</v>
          </cell>
          <cell r="G418">
            <v>2.6400350000000001</v>
          </cell>
          <cell r="H418">
            <v>0.87449496143438588</v>
          </cell>
          <cell r="I418">
            <v>145.16666666666666</v>
          </cell>
          <cell r="J418">
            <v>2112.5833333333335</v>
          </cell>
          <cell r="K418">
            <v>915.26666666666677</v>
          </cell>
          <cell r="L418">
            <v>0</v>
          </cell>
          <cell r="M418">
            <v>522.13333333333333</v>
          </cell>
          <cell r="N418">
            <v>477</v>
          </cell>
          <cell r="O418" t="str">
            <v xml:space="preserve"> </v>
          </cell>
          <cell r="P418">
            <v>0</v>
          </cell>
          <cell r="Q418">
            <v>0</v>
          </cell>
        </row>
        <row r="419">
          <cell r="A419" t="str">
            <v>M.P.HYDEL</v>
          </cell>
          <cell r="B419" t="str">
            <v>88-89</v>
          </cell>
          <cell r="C419">
            <v>389.66666666666663</v>
          </cell>
          <cell r="D419">
            <v>910</v>
          </cell>
          <cell r="E419">
            <v>884.83333333333326</v>
          </cell>
          <cell r="F419">
            <v>97.234432234432234</v>
          </cell>
          <cell r="G419">
            <v>0</v>
          </cell>
          <cell r="H419">
            <v>0</v>
          </cell>
          <cell r="I419" t="str">
            <v xml:space="preserve"> </v>
          </cell>
        </row>
        <row r="420">
          <cell r="B420" t="str">
            <v>89-90</v>
          </cell>
          <cell r="C420">
            <v>389.66666666666663</v>
          </cell>
          <cell r="D420">
            <v>950</v>
          </cell>
          <cell r="E420">
            <v>872.75166666666655</v>
          </cell>
          <cell r="F420">
            <v>91.868596491228061</v>
          </cell>
          <cell r="G420">
            <v>6.2333333333333334</v>
          </cell>
          <cell r="H420">
            <v>0.71421614777781395</v>
          </cell>
          <cell r="I420" t="str">
            <v xml:space="preserve"> </v>
          </cell>
        </row>
        <row r="421">
          <cell r="B421" t="str">
            <v>90-91</v>
          </cell>
          <cell r="C421">
            <v>389.66666666666663</v>
          </cell>
          <cell r="D421">
            <v>1085</v>
          </cell>
          <cell r="E421">
            <v>1166.44</v>
          </cell>
          <cell r="F421">
            <v>107.50599078341014</v>
          </cell>
          <cell r="G421">
            <v>2.7333333333333334</v>
          </cell>
          <cell r="H421">
            <v>0.23433124149834822</v>
          </cell>
          <cell r="I421" t="str">
            <v xml:space="preserve"> </v>
          </cell>
        </row>
        <row r="422">
          <cell r="B422" t="str">
            <v>91-92</v>
          </cell>
          <cell r="C422">
            <v>704.66666666666663</v>
          </cell>
          <cell r="D422">
            <v>1846</v>
          </cell>
          <cell r="E422">
            <v>1498.6583333333333</v>
          </cell>
          <cell r="F422">
            <v>81.184091729866381</v>
          </cell>
          <cell r="G422">
            <v>4.5333333333333332</v>
          </cell>
          <cell r="H422">
            <v>0.30249278521344092</v>
          </cell>
          <cell r="I422" t="str">
            <v xml:space="preserve"> </v>
          </cell>
        </row>
        <row r="423">
          <cell r="B423" t="str">
            <v>92-93</v>
          </cell>
          <cell r="C423">
            <v>724.66666666666663</v>
          </cell>
          <cell r="D423">
            <v>1938.3333333333333</v>
          </cell>
          <cell r="E423">
            <v>1511.4950000000001</v>
          </cell>
          <cell r="F423">
            <v>77.979105760963023</v>
          </cell>
          <cell r="G423">
            <v>7.6999999999999993</v>
          </cell>
          <cell r="H423">
            <v>0.5094294059854646</v>
          </cell>
          <cell r="I423" t="str">
            <v xml:space="preserve"> </v>
          </cell>
        </row>
        <row r="424">
          <cell r="B424" t="str">
            <v>93-94</v>
          </cell>
          <cell r="C424">
            <v>724.66666666666663</v>
          </cell>
          <cell r="D424">
            <v>1990</v>
          </cell>
          <cell r="E424">
            <v>1658.25848</v>
          </cell>
          <cell r="F424">
            <v>83.329571859296479</v>
          </cell>
          <cell r="G424">
            <v>10.773333333333333</v>
          </cell>
          <cell r="H424">
            <v>0.64967756614959893</v>
          </cell>
          <cell r="I424" t="str">
            <v xml:space="preserve"> </v>
          </cell>
        </row>
        <row r="425">
          <cell r="B425" t="str">
            <v>94-95</v>
          </cell>
          <cell r="C425">
            <v>844.66666666666663</v>
          </cell>
          <cell r="D425">
            <v>2000</v>
          </cell>
          <cell r="E425">
            <v>2415.3333333333335</v>
          </cell>
          <cell r="F425">
            <v>120.76666666666667</v>
          </cell>
          <cell r="G425">
            <v>17.51774533333333</v>
          </cell>
          <cell r="H425">
            <v>0.72527237096328989</v>
          </cell>
          <cell r="I425" t="str">
            <v xml:space="preserve"> </v>
          </cell>
        </row>
        <row r="426">
          <cell r="B426" t="str">
            <v>95-96</v>
          </cell>
          <cell r="C426">
            <v>844.66666666666663</v>
          </cell>
          <cell r="D426">
            <v>2000</v>
          </cell>
          <cell r="E426">
            <v>2253.1166666666663</v>
          </cell>
          <cell r="F426">
            <v>112.65583333333332</v>
          </cell>
          <cell r="G426">
            <v>13.9</v>
          </cell>
          <cell r="H426">
            <v>0.61692322486629636</v>
          </cell>
        </row>
        <row r="427">
          <cell r="B427" t="str">
            <v>96-97</v>
          </cell>
          <cell r="C427">
            <v>844.66666666666663</v>
          </cell>
          <cell r="D427">
            <v>2200</v>
          </cell>
          <cell r="E427">
            <v>2274.25</v>
          </cell>
          <cell r="F427">
            <v>103.375</v>
          </cell>
          <cell r="G427">
            <v>10.516666666666667</v>
          </cell>
          <cell r="H427">
            <v>0.46242350958191347</v>
          </cell>
        </row>
        <row r="428">
          <cell r="B428" t="str">
            <v>97-98</v>
          </cell>
          <cell r="C428">
            <v>844.66666666666663</v>
          </cell>
          <cell r="D428">
            <v>2200</v>
          </cell>
          <cell r="E428">
            <v>2324.9116666666664</v>
          </cell>
          <cell r="F428">
            <v>105.67780303030301</v>
          </cell>
          <cell r="G428">
            <v>9.3574999999999982</v>
          </cell>
          <cell r="H428">
            <v>0.40248840995392648</v>
          </cell>
        </row>
        <row r="429">
          <cell r="B429" t="str">
            <v>98-99</v>
          </cell>
          <cell r="C429">
            <v>844.66666666666663</v>
          </cell>
          <cell r="D429">
            <v>2300</v>
          </cell>
          <cell r="E429">
            <v>2850.594066666667</v>
          </cell>
          <cell r="F429">
            <v>123.93887246376812</v>
          </cell>
          <cell r="G429">
            <v>9.596543333333333</v>
          </cell>
          <cell r="H429">
            <v>0.33665064575662362</v>
          </cell>
        </row>
        <row r="430">
          <cell r="B430" t="str">
            <v>99-00</v>
          </cell>
          <cell r="C430">
            <v>0</v>
          </cell>
          <cell r="D430">
            <v>2440</v>
          </cell>
          <cell r="E430">
            <v>2507.17</v>
          </cell>
          <cell r="F430">
            <v>102.75286885245902</v>
          </cell>
          <cell r="G430">
            <v>5.9</v>
          </cell>
          <cell r="H430">
            <v>0.23532508764862373</v>
          </cell>
        </row>
        <row r="431">
          <cell r="B431" t="str">
            <v>00-01</v>
          </cell>
          <cell r="C431">
            <v>867.5</v>
          </cell>
          <cell r="D431">
            <v>2442</v>
          </cell>
          <cell r="E431">
            <v>1809.98</v>
          </cell>
          <cell r="F431">
            <v>74.118755118755118</v>
          </cell>
          <cell r="G431">
            <v>9.17</v>
          </cell>
          <cell r="H431">
            <v>0.50663543243571751</v>
          </cell>
        </row>
        <row r="432">
          <cell r="A432" t="str">
            <v>Average last 5 years</v>
          </cell>
          <cell r="B432">
            <v>0</v>
          </cell>
          <cell r="C432">
            <v>0</v>
          </cell>
          <cell r="D432">
            <v>2140</v>
          </cell>
          <cell r="E432">
            <v>2423.6411466666664</v>
          </cell>
          <cell r="F432">
            <v>113.28283509881423</v>
          </cell>
          <cell r="G432">
            <v>12.177691066666664</v>
          </cell>
          <cell r="H432">
            <v>0.50875163222440989</v>
          </cell>
          <cell r="I432" t="str">
            <v xml:space="preserve"> </v>
          </cell>
          <cell r="J432" t="str">
            <v xml:space="preserve"> </v>
          </cell>
          <cell r="K432" t="str">
            <v xml:space="preserve"> </v>
          </cell>
          <cell r="L432" t="str">
            <v xml:space="preserve"> </v>
          </cell>
          <cell r="M432" t="str">
            <v xml:space="preserve"> </v>
          </cell>
          <cell r="N432" t="str">
            <v xml:space="preserve"> </v>
          </cell>
          <cell r="O432" t="str">
            <v xml:space="preserve"> </v>
          </cell>
          <cell r="P432" t="str">
            <v xml:space="preserve"> </v>
          </cell>
          <cell r="Q432" t="str">
            <v xml:space="preserve"> </v>
          </cell>
        </row>
        <row r="433">
          <cell r="A433" t="str">
            <v>M.P.TOTAL</v>
          </cell>
          <cell r="B433" t="str">
            <v>88-89</v>
          </cell>
          <cell r="C433">
            <v>3077.1666666666665</v>
          </cell>
          <cell r="D433">
            <v>13250</v>
          </cell>
          <cell r="E433">
            <v>12343.131333333335</v>
          </cell>
          <cell r="F433">
            <v>93.155708176100646</v>
          </cell>
          <cell r="G433">
            <v>0</v>
          </cell>
          <cell r="H433">
            <v>0</v>
          </cell>
        </row>
        <row r="434">
          <cell r="B434" t="str">
            <v>89-90</v>
          </cell>
          <cell r="C434">
            <v>3077.1666666666665</v>
          </cell>
          <cell r="D434">
            <v>13320</v>
          </cell>
          <cell r="E434">
            <v>12645.461666666666</v>
          </cell>
          <cell r="F434">
            <v>94.935898398398393</v>
          </cell>
          <cell r="G434">
            <v>1158.0333333333333</v>
          </cell>
          <cell r="H434">
            <v>9.1576991323764769</v>
          </cell>
        </row>
        <row r="435">
          <cell r="B435" t="str">
            <v>90-91</v>
          </cell>
          <cell r="C435">
            <v>2947.1666666666665</v>
          </cell>
          <cell r="D435">
            <v>14155</v>
          </cell>
          <cell r="E435">
            <v>12937.164000000001</v>
          </cell>
          <cell r="F435">
            <v>91.396425291416477</v>
          </cell>
          <cell r="G435">
            <v>1248.7273333333335</v>
          </cell>
          <cell r="H435">
            <v>9.652249390464041</v>
          </cell>
          <cell r="I435" t="str">
            <v xml:space="preserve"> </v>
          </cell>
        </row>
        <row r="436">
          <cell r="B436" t="str">
            <v>91-92</v>
          </cell>
          <cell r="C436">
            <v>3262.1666666666665</v>
          </cell>
          <cell r="D436">
            <v>14606</v>
          </cell>
          <cell r="E436">
            <v>12524.380333333333</v>
          </cell>
          <cell r="F436">
            <v>85.748187959286128</v>
          </cell>
          <cell r="G436">
            <v>1179.9433333333332</v>
          </cell>
          <cell r="H436">
            <v>9.4211713628094067</v>
          </cell>
          <cell r="I436" t="str">
            <v xml:space="preserve"> </v>
          </cell>
        </row>
        <row r="437">
          <cell r="B437" t="str">
            <v>92-93</v>
          </cell>
          <cell r="C437">
            <v>3282.1666666666665</v>
          </cell>
          <cell r="D437">
            <v>14538.333333333334</v>
          </cell>
          <cell r="E437">
            <v>13259.179000000002</v>
          </cell>
          <cell r="F437">
            <v>91.20150636248998</v>
          </cell>
          <cell r="G437">
            <v>1232.616</v>
          </cell>
          <cell r="H437">
            <v>9.296322193101096</v>
          </cell>
          <cell r="I437" t="str">
            <v xml:space="preserve"> </v>
          </cell>
        </row>
        <row r="438">
          <cell r="B438" t="str">
            <v>93-94</v>
          </cell>
          <cell r="C438">
            <v>3482.1666666666665</v>
          </cell>
          <cell r="D438">
            <v>16325</v>
          </cell>
          <cell r="E438">
            <v>14382.00028</v>
          </cell>
          <cell r="F438">
            <v>88.098010903522194</v>
          </cell>
          <cell r="G438">
            <v>1337.7796703333336</v>
          </cell>
          <cell r="H438">
            <v>9.3017636231984095</v>
          </cell>
          <cell r="I438" t="str">
            <v xml:space="preserve"> </v>
          </cell>
        </row>
        <row r="439">
          <cell r="B439" t="str">
            <v>94-95</v>
          </cell>
          <cell r="C439">
            <v>3812.1666666666665</v>
          </cell>
          <cell r="D439">
            <v>16230</v>
          </cell>
          <cell r="E439">
            <v>16597.313333333332</v>
          </cell>
          <cell r="F439">
            <v>102.2631751899774</v>
          </cell>
          <cell r="G439">
            <v>1511.8777453333332</v>
          </cell>
          <cell r="H439">
            <v>9.1091715566816642</v>
          </cell>
          <cell r="I439" t="str">
            <v xml:space="preserve"> </v>
          </cell>
        </row>
        <row r="440">
          <cell r="B440" t="str">
            <v>95-96</v>
          </cell>
          <cell r="C440">
            <v>3812.1666666666665</v>
          </cell>
          <cell r="D440">
            <v>18000</v>
          </cell>
          <cell r="E440">
            <v>17598.816666666666</v>
          </cell>
          <cell r="F440">
            <v>97.771203703703691</v>
          </cell>
          <cell r="G440">
            <v>1592.9199999999998</v>
          </cell>
          <cell r="H440">
            <v>9.0512903803191307</v>
          </cell>
        </row>
        <row r="441">
          <cell r="B441" t="str">
            <v>96-97</v>
          </cell>
          <cell r="C441">
            <v>3812.1666666666665</v>
          </cell>
          <cell r="D441">
            <v>18490</v>
          </cell>
          <cell r="E441">
            <v>18413.75</v>
          </cell>
          <cell r="F441">
            <v>99.587614926987555</v>
          </cell>
          <cell r="G441">
            <v>1593.5166666666669</v>
          </cell>
          <cell r="H441">
            <v>8.653949720543979</v>
          </cell>
        </row>
        <row r="442">
          <cell r="B442" t="str">
            <v>97-98</v>
          </cell>
          <cell r="C442">
            <v>3812.1666666666665</v>
          </cell>
          <cell r="D442">
            <v>18680</v>
          </cell>
          <cell r="E442">
            <v>19442.469666666664</v>
          </cell>
          <cell r="F442">
            <v>104.08174339757315</v>
          </cell>
          <cell r="G442">
            <v>1698.3725000000002</v>
          </cell>
          <cell r="H442">
            <v>8.7353743074718118</v>
          </cell>
        </row>
        <row r="443">
          <cell r="B443" t="str">
            <v>98-99</v>
          </cell>
          <cell r="C443">
            <v>3812.1666666666665</v>
          </cell>
          <cell r="D443">
            <v>19120</v>
          </cell>
          <cell r="E443">
            <v>20551.660066666671</v>
          </cell>
          <cell r="F443">
            <v>107.4877618549512</v>
          </cell>
          <cell r="G443">
            <v>1723.2765433333334</v>
          </cell>
          <cell r="H443">
            <v>8.3850965700253344</v>
          </cell>
        </row>
        <row r="444">
          <cell r="B444" t="str">
            <v>99-00</v>
          </cell>
          <cell r="C444">
            <v>0</v>
          </cell>
          <cell r="D444">
            <v>20565</v>
          </cell>
          <cell r="E444">
            <v>21812.7</v>
          </cell>
          <cell r="F444">
            <v>106.1</v>
          </cell>
          <cell r="G444">
            <v>1888.1</v>
          </cell>
          <cell r="H444">
            <v>8.6999999999999993</v>
          </cell>
        </row>
        <row r="445">
          <cell r="B445" t="str">
            <v>00-01</v>
          </cell>
          <cell r="C445">
            <v>4255</v>
          </cell>
          <cell r="D445">
            <v>23512</v>
          </cell>
          <cell r="E445">
            <v>21436.92</v>
          </cell>
          <cell r="F445">
            <v>91.05</v>
          </cell>
          <cell r="G445">
            <v>1918.86</v>
          </cell>
          <cell r="H445">
            <v>8.9499999999999993</v>
          </cell>
        </row>
      </sheetData>
      <sheetData sheetId="5">
        <row r="3">
          <cell r="A3" t="str">
            <v>STATION NAME</v>
          </cell>
        </row>
      </sheetData>
      <sheetData sheetId="6">
        <row r="3">
          <cell r="A3" t="str">
            <v>STATION NAME</v>
          </cell>
        </row>
      </sheetData>
      <sheetData sheetId="7">
        <row r="3">
          <cell r="A3" t="str">
            <v>STATION NAME</v>
          </cell>
        </row>
      </sheetData>
      <sheetData sheetId="8">
        <row r="3">
          <cell r="A3" t="str">
            <v>STATION NAME</v>
          </cell>
        </row>
      </sheetData>
      <sheetData sheetId="9">
        <row r="3">
          <cell r="A3" t="str">
            <v>STATION NAME</v>
          </cell>
        </row>
      </sheetData>
      <sheetData sheetId="10">
        <row r="3">
          <cell r="A3" t="str">
            <v>STATION NAME</v>
          </cell>
        </row>
      </sheetData>
      <sheetData sheetId="11">
        <row r="3">
          <cell r="A3" t="str">
            <v>STATION NAME</v>
          </cell>
        </row>
      </sheetData>
      <sheetData sheetId="12">
        <row r="3">
          <cell r="A3" t="str">
            <v>STATION NAME</v>
          </cell>
        </row>
      </sheetData>
      <sheetData sheetId="13">
        <row r="3">
          <cell r="A3" t="str">
            <v>STATION NAME</v>
          </cell>
        </row>
      </sheetData>
      <sheetData sheetId="14">
        <row r="3">
          <cell r="A3" t="str">
            <v>STATION NAME</v>
          </cell>
        </row>
      </sheetData>
      <sheetData sheetId="15">
        <row r="3">
          <cell r="A3" t="str">
            <v>STATION NAME</v>
          </cell>
        </row>
      </sheetData>
      <sheetData sheetId="16">
        <row r="3">
          <cell r="A3" t="str">
            <v>STATION NAME</v>
          </cell>
        </row>
      </sheetData>
      <sheetData sheetId="17">
        <row r="3">
          <cell r="A3" t="str">
            <v>STATION NAME</v>
          </cell>
        </row>
      </sheetData>
      <sheetData sheetId="18">
        <row r="3">
          <cell r="A3" t="str">
            <v>STATION NAME</v>
          </cell>
        </row>
      </sheetData>
      <sheetData sheetId="19">
        <row r="3">
          <cell r="A3" t="str">
            <v>STATION NAME</v>
          </cell>
        </row>
      </sheetData>
      <sheetData sheetId="20">
        <row r="3">
          <cell r="A3" t="str">
            <v>STATION NAME</v>
          </cell>
        </row>
      </sheetData>
      <sheetData sheetId="21">
        <row r="3">
          <cell r="A3" t="str">
            <v>STATION NAME</v>
          </cell>
        </row>
      </sheetData>
      <sheetData sheetId="22">
        <row r="3">
          <cell r="A3" t="str">
            <v>STATION NAME</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4">
          <cell r="A4" t="str">
            <v/>
          </cell>
        </row>
      </sheetData>
      <sheetData sheetId="39">
        <row r="3">
          <cell r="A3" t="str">
            <v>STATION NAME</v>
          </cell>
        </row>
      </sheetData>
      <sheetData sheetId="40"/>
      <sheetData sheetId="41"/>
      <sheetData sheetId="42">
        <row r="3">
          <cell r="A3" t="str">
            <v>STATION NAME</v>
          </cell>
        </row>
      </sheetData>
      <sheetData sheetId="43">
        <row r="3">
          <cell r="A3" t="str">
            <v>STATION NAME</v>
          </cell>
        </row>
      </sheetData>
      <sheetData sheetId="44"/>
      <sheetData sheetId="45"/>
      <sheetData sheetId="46">
        <row r="3">
          <cell r="A3" t="str">
            <v>STATION NAME</v>
          </cell>
        </row>
      </sheetData>
      <sheetData sheetId="47">
        <row r="3">
          <cell r="A3" t="str">
            <v>STATION 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sheetData sheetId="62"/>
      <sheetData sheetId="63"/>
      <sheetData sheetId="64">
        <row r="3">
          <cell r="A3" t="str">
            <v>STATION NAME</v>
          </cell>
        </row>
      </sheetData>
      <sheetData sheetId="65"/>
      <sheetData sheetId="66"/>
      <sheetData sheetId="67"/>
      <sheetData sheetId="68"/>
      <sheetData sheetId="69"/>
      <sheetData sheetId="70"/>
      <sheetData sheetId="71"/>
      <sheetData sheetId="72"/>
      <sheetData sheetId="73"/>
      <sheetData sheetId="74" refreshError="1"/>
      <sheetData sheetId="75"/>
      <sheetData sheetId="76"/>
      <sheetData sheetId="77" refreshError="1"/>
      <sheetData sheetId="78"/>
      <sheetData sheetId="79"/>
      <sheetData sheetId="80"/>
      <sheetData sheetId="81"/>
      <sheetData sheetId="82"/>
      <sheetData sheetId="83"/>
      <sheetData sheetId="84"/>
      <sheetData sheetId="85"/>
      <sheetData sheetId="86"/>
      <sheetData sheetId="87"/>
      <sheetData sheetId="88" refreshError="1"/>
      <sheetData sheetId="89" refreshError="1"/>
      <sheetData sheetId="90" refreshError="1"/>
      <sheetData sheetId="91" refreshError="1"/>
      <sheetData sheetId="92"/>
      <sheetData sheetId="93"/>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ss of Generation"/>
      <sheetName val="No.of Tube Leakage"/>
      <sheetName val="EB PS"/>
      <sheetName val="400 KV"/>
      <sheetName val="MCRH"/>
      <sheetName val="LONG DURATION OUTAGE"/>
      <sheetName val="TIME DURATION CAUSE ANALYSIS"/>
      <sheetName val="CAUSE ANALYSIS"/>
      <sheetName val="BREAKUP OF OIL"/>
      <sheetName val="PARTIAL LOSS"/>
      <sheetName val="R.Hrs. Since Comm"/>
      <sheetName val="STN WISE EMR"/>
      <sheetName val="agl-pump-sets"/>
      <sheetName val="EG"/>
      <sheetName val="pump-sets(AI)"/>
      <sheetName val="installes-capacity"/>
      <sheetName val="per-capita"/>
      <sheetName val="towns&amp;villages"/>
      <sheetName val="A"/>
      <sheetName val="A2-02-03"/>
      <sheetName val="ATC Loss Red"/>
      <sheetName val="Demand Raised wrt adj targe "/>
      <sheetName val="EDWise"/>
      <sheetName val="Sheet1"/>
      <sheetName val="DLC"/>
      <sheetName val="Salient1"/>
      <sheetName val="Executive Summary -Thermal"/>
      <sheetName val="Stationwise Thermal &amp; Hydel Gen"/>
      <sheetName val="TWELVE"/>
      <sheetName val="Loss_of_Generation"/>
      <sheetName val="No_of_Tube_Leakage"/>
      <sheetName val="EB_PS"/>
      <sheetName val="400_KV"/>
      <sheetName val="LONG_DURATION_OUTAGE"/>
      <sheetName val="TIME_DURATION_CAUSE_ANALYSIS"/>
      <sheetName val="CAUSE_ANALYSIS"/>
      <sheetName val="BREAKUP_OF_OIL"/>
      <sheetName val="PARTIAL_LOSS"/>
      <sheetName val="STN_WISE_EMR"/>
      <sheetName val="R_Hrs__Since_Comm"/>
      <sheetName val="SPT vs PHI"/>
      <sheetName val="ATC_Loss_Red"/>
      <sheetName val="Demand_Raised_wrt_adj_targe_"/>
      <sheetName val="01.11.2004"/>
      <sheetName val="data"/>
      <sheetName val="A1-Continuous"/>
      <sheetName val="CASH-FLOW"/>
      <sheetName val="7.11 p1"/>
      <sheetName val="Sec-1a"/>
      <sheetName val="Sec-5a"/>
      <sheetName val="Sec-8d"/>
      <sheetName val="Sec-3a"/>
      <sheetName val="Sec-1b"/>
      <sheetName val="Sec-1c"/>
      <sheetName val="Sec-8c"/>
      <sheetName val="Lead statement-VJA"/>
      <sheetName val="Mortars"/>
      <sheetName val="Lead "/>
      <sheetName val="Lead statement"/>
      <sheetName val="Labour charges"/>
      <sheetName val="Sept "/>
      <sheetName val="Newabstract"/>
      <sheetName val="Detail Estt."/>
      <sheetName val="04REL"/>
      <sheetName val="Form_A"/>
      <sheetName val="Inputs"/>
      <sheetName val="Lead statement-Tpt"/>
      <sheetName val="MO EY"/>
      <sheetName val="MO CY"/>
      <sheetName val="Data 2010-11"/>
      <sheetName val="cls"/>
      <sheetName val="SS-III &amp; SS-V"/>
      <sheetName val="2004"/>
      <sheetName val="all"/>
      <sheetName val="C.S.GENERATION"/>
      <sheetName val="LF-Inst-Demand"/>
      <sheetName val="A 3.7"/>
      <sheetName val="Executive_Summary_-Thermal"/>
      <sheetName val="Stationwise_Thermal_&amp;_Hydel_Gen"/>
      <sheetName val="A_3_7"/>
      <sheetName val="HDPE"/>
      <sheetName val="DI"/>
      <sheetName val="pvc"/>
      <sheetName val="hdpe_basic"/>
      <sheetName val="pvc_basic"/>
      <sheetName val="Addl.40"/>
      <sheetName val="feasibility require"/>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Cap 03-04"/>
      <sheetName val="Cap_03-04"/>
      <sheetName val="Fee Rate Summary"/>
      <sheetName val="04REL"/>
    </sheetNames>
    <sheetDataSet>
      <sheetData sheetId="0" refreshError="1">
        <row r="721">
          <cell r="F721">
            <v>0.90799276391293349</v>
          </cell>
        </row>
      </sheetData>
      <sheetData sheetId="1" refreshError="1"/>
      <sheetData sheetId="2"/>
      <sheetData sheetId="3" refreshError="1"/>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Cap 03-04"/>
      <sheetName val="Cap_03-04"/>
      <sheetName val="Fee Rate Summary"/>
      <sheetName val="04REL"/>
    </sheetNames>
    <sheetDataSet>
      <sheetData sheetId="0" refreshError="1">
        <row r="721">
          <cell r="F721">
            <v>0.90799276391293349</v>
          </cell>
        </row>
      </sheetData>
      <sheetData sheetId="1" refreshError="1"/>
      <sheetData sheetId="2"/>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10.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72"/>
  <sheetViews>
    <sheetView tabSelected="1" zoomScaleNormal="100" workbookViewId="0">
      <selection activeCell="G72" sqref="G72"/>
    </sheetView>
  </sheetViews>
  <sheetFormatPr defaultRowHeight="15"/>
  <cols>
    <col min="1" max="1" width="6.5703125" customWidth="1"/>
    <col min="2" max="2" width="4.28515625" customWidth="1"/>
    <col min="3" max="3" width="60.28515625" customWidth="1"/>
    <col min="4" max="4" width="16.140625" customWidth="1"/>
    <col min="5" max="5" width="10.42578125" bestFit="1" customWidth="1"/>
    <col min="6" max="7" width="13.7109375" customWidth="1"/>
    <col min="8" max="8" width="11.7109375" customWidth="1"/>
    <col min="9" max="9" width="15.5703125" customWidth="1"/>
  </cols>
  <sheetData>
    <row r="2" spans="1:9" ht="18">
      <c r="A2" s="63"/>
      <c r="B2" s="1005" t="s">
        <v>2026</v>
      </c>
      <c r="C2" s="1005"/>
      <c r="D2" s="1005"/>
      <c r="E2" s="1005"/>
      <c r="F2" s="1005"/>
      <c r="G2" s="1005"/>
      <c r="H2" s="459"/>
      <c r="I2" s="691"/>
    </row>
    <row r="3" spans="1:9" ht="6" customHeight="1">
      <c r="A3" s="63"/>
      <c r="B3" s="63"/>
      <c r="C3" s="63"/>
      <c r="D3" s="63"/>
      <c r="E3" s="63"/>
      <c r="F3" s="63"/>
      <c r="G3" s="63"/>
      <c r="H3" s="63"/>
      <c r="I3" s="63"/>
    </row>
    <row r="4" spans="1:9" ht="16.5">
      <c r="A4" s="1006" t="s">
        <v>78</v>
      </c>
      <c r="B4" s="1008" t="s">
        <v>1654</v>
      </c>
      <c r="C4" s="1009"/>
      <c r="D4" s="1006" t="s">
        <v>1655</v>
      </c>
      <c r="E4" s="1006" t="s">
        <v>5</v>
      </c>
      <c r="F4" s="460" t="s">
        <v>1860</v>
      </c>
      <c r="G4" s="460" t="s">
        <v>2025</v>
      </c>
      <c r="H4" s="1012" t="s">
        <v>1656</v>
      </c>
      <c r="I4" s="63"/>
    </row>
    <row r="5" spans="1:9" ht="48.75" customHeight="1">
      <c r="A5" s="1007"/>
      <c r="B5" s="1010"/>
      <c r="C5" s="1011"/>
      <c r="D5" s="1007"/>
      <c r="E5" s="1007"/>
      <c r="F5" s="460" t="s">
        <v>1657</v>
      </c>
      <c r="G5" s="460" t="s">
        <v>1657</v>
      </c>
      <c r="H5" s="1012"/>
      <c r="I5" s="63"/>
    </row>
    <row r="6" spans="1:9" ht="16.5">
      <c r="A6" s="738">
        <v>1</v>
      </c>
      <c r="B6" s="1013">
        <v>2</v>
      </c>
      <c r="C6" s="1014"/>
      <c r="D6" s="749">
        <v>3</v>
      </c>
      <c r="E6" s="749">
        <v>4</v>
      </c>
      <c r="F6" s="748">
        <v>5</v>
      </c>
      <c r="G6" s="748">
        <v>6</v>
      </c>
      <c r="H6" s="748">
        <v>7</v>
      </c>
      <c r="I6" s="63"/>
    </row>
    <row r="7" spans="1:9" ht="16.5" customHeight="1">
      <c r="A7" s="1015" t="s">
        <v>1658</v>
      </c>
      <c r="B7" s="1016"/>
      <c r="C7" s="1016"/>
      <c r="D7" s="750"/>
      <c r="E7" s="461"/>
      <c r="F7" s="751"/>
      <c r="G7" s="751"/>
      <c r="H7" s="752"/>
      <c r="I7" s="63"/>
    </row>
    <row r="8" spans="1:9" ht="30">
      <c r="A8" s="1017" t="s">
        <v>1659</v>
      </c>
      <c r="B8" s="692"/>
      <c r="C8" s="693" t="s">
        <v>1660</v>
      </c>
      <c r="D8" s="703"/>
      <c r="E8" s="714"/>
      <c r="F8" s="714"/>
      <c r="G8" s="714"/>
      <c r="H8" s="753"/>
      <c r="I8" s="63"/>
    </row>
    <row r="9" spans="1:9" ht="15.75">
      <c r="A9" s="1018"/>
      <c r="B9" s="695" t="s">
        <v>1661</v>
      </c>
      <c r="C9" s="693" t="s">
        <v>1662</v>
      </c>
      <c r="D9" s="695" t="s">
        <v>1663</v>
      </c>
      <c r="E9" s="695" t="s">
        <v>1664</v>
      </c>
      <c r="F9" s="696">
        <v>547539</v>
      </c>
      <c r="G9" s="696">
        <v>579712</v>
      </c>
      <c r="H9" s="697">
        <f>(G9-F9)*100/F9</f>
        <v>5.8759284726750058</v>
      </c>
      <c r="I9" s="63"/>
    </row>
    <row r="10" spans="1:9" ht="15.75">
      <c r="A10" s="1018"/>
      <c r="B10" s="695" t="s">
        <v>1665</v>
      </c>
      <c r="C10" s="693" t="s">
        <v>1666</v>
      </c>
      <c r="D10" s="695" t="s">
        <v>1667</v>
      </c>
      <c r="E10" s="695" t="s">
        <v>1664</v>
      </c>
      <c r="F10" s="696">
        <v>864995</v>
      </c>
      <c r="G10" s="696">
        <v>872437</v>
      </c>
      <c r="H10" s="697">
        <f>(G10-F10)*100/F10</f>
        <v>0.86035179394100547</v>
      </c>
      <c r="I10" s="63"/>
    </row>
    <row r="11" spans="1:9" ht="15.75">
      <c r="A11" s="1019"/>
      <c r="B11" s="698" t="s">
        <v>1668</v>
      </c>
      <c r="C11" s="693" t="s">
        <v>1669</v>
      </c>
      <c r="D11" s="695" t="s">
        <v>1670</v>
      </c>
      <c r="E11" s="695" t="s">
        <v>1664</v>
      </c>
      <c r="F11" s="696">
        <v>610779</v>
      </c>
      <c r="G11" s="696">
        <v>642951</v>
      </c>
      <c r="H11" s="697">
        <f>(G11-F11)*100/F11</f>
        <v>5.2673716679846558</v>
      </c>
      <c r="I11" s="63"/>
    </row>
    <row r="12" spans="1:9" ht="9" customHeight="1">
      <c r="A12" s="695"/>
      <c r="B12" s="699"/>
      <c r="C12" s="700"/>
      <c r="D12" s="700"/>
      <c r="E12" s="700"/>
      <c r="F12" s="701"/>
      <c r="G12" s="701"/>
      <c r="H12" s="697"/>
      <c r="I12" s="63"/>
    </row>
    <row r="13" spans="1:9" ht="21" customHeight="1">
      <c r="A13" s="1020" t="s">
        <v>1671</v>
      </c>
      <c r="B13" s="695"/>
      <c r="C13" s="702" t="s">
        <v>1672</v>
      </c>
      <c r="D13" s="695" t="s">
        <v>1673</v>
      </c>
      <c r="E13" s="703"/>
      <c r="F13" s="704"/>
      <c r="G13" s="704"/>
      <c r="H13" s="697"/>
      <c r="I13" s="63"/>
    </row>
    <row r="14" spans="1:9" ht="15.75">
      <c r="A14" s="1021"/>
      <c r="B14" s="695" t="s">
        <v>1661</v>
      </c>
      <c r="C14" s="693" t="s">
        <v>1662</v>
      </c>
      <c r="D14" s="695" t="s">
        <v>1674</v>
      </c>
      <c r="E14" s="695" t="s">
        <v>93</v>
      </c>
      <c r="F14" s="696">
        <v>355208</v>
      </c>
      <c r="G14" s="696">
        <v>350001</v>
      </c>
      <c r="H14" s="697">
        <f>(G14-F14)*100/F14</f>
        <v>-1.4659016688813316</v>
      </c>
      <c r="I14" s="63"/>
    </row>
    <row r="15" spans="1:9" ht="15.75">
      <c r="A15" s="1021"/>
      <c r="B15" s="695" t="s">
        <v>1665</v>
      </c>
      <c r="C15" s="702" t="s">
        <v>1675</v>
      </c>
      <c r="D15" s="695" t="s">
        <v>1676</v>
      </c>
      <c r="E15" s="695" t="s">
        <v>93</v>
      </c>
      <c r="F15" s="696">
        <v>479408</v>
      </c>
      <c r="G15" s="696">
        <v>464277</v>
      </c>
      <c r="H15" s="697">
        <f>(G15-F15)*100/F15</f>
        <v>-3.156184293962554</v>
      </c>
      <c r="I15" s="63"/>
    </row>
    <row r="16" spans="1:9" ht="9" customHeight="1">
      <c r="A16" s="695"/>
      <c r="B16" s="705"/>
      <c r="C16" s="706"/>
      <c r="D16" s="706"/>
      <c r="E16" s="706"/>
      <c r="F16" s="707"/>
      <c r="G16" s="707"/>
      <c r="H16" s="697"/>
      <c r="I16" s="63"/>
    </row>
    <row r="17" spans="1:9" ht="20.25" customHeight="1">
      <c r="A17" s="1020" t="s">
        <v>1677</v>
      </c>
      <c r="B17" s="705"/>
      <c r="C17" s="693" t="s">
        <v>1678</v>
      </c>
      <c r="D17" s="706"/>
      <c r="E17" s="706"/>
      <c r="F17" s="707"/>
      <c r="G17" s="707"/>
      <c r="H17" s="697"/>
      <c r="I17" s="63"/>
    </row>
    <row r="18" spans="1:9" ht="15.75">
      <c r="A18" s="1021"/>
      <c r="B18" s="695" t="s">
        <v>1661</v>
      </c>
      <c r="C18" s="693" t="s">
        <v>1679</v>
      </c>
      <c r="D18" s="695" t="s">
        <v>1680</v>
      </c>
      <c r="E18" s="695" t="s">
        <v>93</v>
      </c>
      <c r="F18" s="696">
        <v>75922</v>
      </c>
      <c r="G18" s="696">
        <v>74994</v>
      </c>
      <c r="H18" s="697">
        <f>(G18-F18)*100/F18</f>
        <v>-1.2223071046600458</v>
      </c>
      <c r="I18" s="63"/>
    </row>
    <row r="19" spans="1:9" ht="20.25" customHeight="1">
      <c r="A19" s="1021"/>
      <c r="B19" s="708" t="s">
        <v>1665</v>
      </c>
      <c r="C19" s="709" t="s">
        <v>1681</v>
      </c>
      <c r="D19" s="708" t="s">
        <v>1682</v>
      </c>
      <c r="E19" s="708" t="s">
        <v>93</v>
      </c>
      <c r="F19" s="710">
        <v>136800</v>
      </c>
      <c r="G19" s="710">
        <v>130916</v>
      </c>
      <c r="H19" s="711">
        <f>(G19-F19)*100/F19</f>
        <v>-4.3011695906432745</v>
      </c>
      <c r="I19" s="63"/>
    </row>
    <row r="20" spans="1:9" ht="15.75">
      <c r="A20" s="1022"/>
      <c r="B20" s="695" t="s">
        <v>1668</v>
      </c>
      <c r="C20" s="693" t="s">
        <v>1669</v>
      </c>
      <c r="D20" s="695" t="s">
        <v>1683</v>
      </c>
      <c r="E20" s="695" t="s">
        <v>93</v>
      </c>
      <c r="F20" s="696">
        <v>84776</v>
      </c>
      <c r="G20" s="696">
        <v>83848</v>
      </c>
      <c r="H20" s="697">
        <f>(G20-F20)*100/F20</f>
        <v>-1.094649429083703</v>
      </c>
      <c r="I20" s="63"/>
    </row>
    <row r="21" spans="1:9" ht="9" customHeight="1">
      <c r="A21" s="695"/>
      <c r="B21" s="692"/>
      <c r="C21" s="694"/>
      <c r="D21" s="694"/>
      <c r="E21" s="694"/>
      <c r="F21" s="712"/>
      <c r="G21" s="712"/>
      <c r="H21" s="713"/>
      <c r="I21" s="63"/>
    </row>
    <row r="22" spans="1:9" ht="22.5" customHeight="1">
      <c r="A22" s="1020" t="s">
        <v>1684</v>
      </c>
      <c r="B22" s="693"/>
      <c r="C22" s="693" t="s">
        <v>1685</v>
      </c>
      <c r="D22" s="703"/>
      <c r="E22" s="714"/>
      <c r="F22" s="715"/>
      <c r="G22" s="715"/>
      <c r="H22" s="697"/>
      <c r="I22" s="63"/>
    </row>
    <row r="23" spans="1:9" ht="15.75">
      <c r="A23" s="1021"/>
      <c r="B23" s="695" t="s">
        <v>1661</v>
      </c>
      <c r="C23" s="693" t="s">
        <v>1686</v>
      </c>
      <c r="D23" s="695" t="s">
        <v>1687</v>
      </c>
      <c r="E23" s="695" t="s">
        <v>1664</v>
      </c>
      <c r="F23" s="696">
        <v>658010</v>
      </c>
      <c r="G23" s="696">
        <v>702262</v>
      </c>
      <c r="H23" s="697">
        <f>(G23-F23)*100/F23</f>
        <v>6.7251257579672039</v>
      </c>
      <c r="I23" s="63"/>
    </row>
    <row r="24" spans="1:9" ht="30">
      <c r="A24" s="1021"/>
      <c r="B24" s="695" t="s">
        <v>1665</v>
      </c>
      <c r="C24" s="693" t="s">
        <v>1688</v>
      </c>
      <c r="D24" s="695" t="s">
        <v>1689</v>
      </c>
      <c r="E24" s="695" t="s">
        <v>1664</v>
      </c>
      <c r="F24" s="696">
        <v>975468</v>
      </c>
      <c r="G24" s="696">
        <v>994989</v>
      </c>
      <c r="H24" s="697">
        <f>(G24-F24)*100/F24</f>
        <v>2.0011932733826225</v>
      </c>
      <c r="I24" s="63"/>
    </row>
    <row r="25" spans="1:9" ht="15.75">
      <c r="A25" s="1022"/>
      <c r="B25" s="695" t="s">
        <v>1668</v>
      </c>
      <c r="C25" s="693" t="s">
        <v>1669</v>
      </c>
      <c r="D25" s="695" t="s">
        <v>1690</v>
      </c>
      <c r="E25" s="695" t="s">
        <v>1664</v>
      </c>
      <c r="F25" s="696">
        <v>721145</v>
      </c>
      <c r="G25" s="696">
        <v>765397</v>
      </c>
      <c r="H25" s="697">
        <f>(G25-F25)*100/F25</f>
        <v>6.1363526059252997</v>
      </c>
      <c r="I25" s="63"/>
    </row>
    <row r="26" spans="1:9" ht="9" customHeight="1">
      <c r="A26" s="695"/>
      <c r="B26" s="716"/>
      <c r="C26" s="717"/>
      <c r="D26" s="717"/>
      <c r="E26" s="717"/>
      <c r="F26" s="718"/>
      <c r="G26" s="718"/>
      <c r="H26" s="697"/>
      <c r="I26" s="63"/>
    </row>
    <row r="27" spans="1:9" ht="30">
      <c r="A27" s="736" t="s">
        <v>1691</v>
      </c>
      <c r="B27" s="719"/>
      <c r="C27" s="693" t="s">
        <v>1692</v>
      </c>
      <c r="D27" s="695" t="s">
        <v>1693</v>
      </c>
      <c r="E27" s="695" t="s">
        <v>1664</v>
      </c>
      <c r="F27" s="696">
        <v>453741</v>
      </c>
      <c r="G27" s="696">
        <v>500720</v>
      </c>
      <c r="H27" s="697">
        <f>(G27-F27)*100/F27</f>
        <v>10.353703985313206</v>
      </c>
      <c r="I27" s="63"/>
    </row>
    <row r="28" spans="1:9" ht="9" customHeight="1">
      <c r="A28" s="695"/>
      <c r="B28" s="716"/>
      <c r="C28" s="717"/>
      <c r="D28" s="717"/>
      <c r="E28" s="717"/>
      <c r="F28" s="718"/>
      <c r="G28" s="718"/>
      <c r="H28" s="697"/>
      <c r="I28" s="63"/>
    </row>
    <row r="29" spans="1:9" ht="15.75">
      <c r="A29" s="1020" t="s">
        <v>1694</v>
      </c>
      <c r="B29" s="719"/>
      <c r="C29" s="693" t="s">
        <v>1695</v>
      </c>
      <c r="D29" s="695" t="s">
        <v>1696</v>
      </c>
      <c r="E29" s="695"/>
      <c r="F29" s="696"/>
      <c r="G29" s="696"/>
      <c r="H29" s="697"/>
      <c r="I29" s="63"/>
    </row>
    <row r="30" spans="1:9" ht="30">
      <c r="A30" s="1022"/>
      <c r="B30" s="695" t="s">
        <v>1661</v>
      </c>
      <c r="C30" s="693" t="s">
        <v>1688</v>
      </c>
      <c r="D30" s="695" t="s">
        <v>1697</v>
      </c>
      <c r="E30" s="695" t="s">
        <v>1698</v>
      </c>
      <c r="F30" s="696">
        <v>49459</v>
      </c>
      <c r="G30" s="696">
        <v>46974</v>
      </c>
      <c r="H30" s="697">
        <f>(G30-F30)*100/F30</f>
        <v>-5.0243636143067993</v>
      </c>
      <c r="I30" s="63"/>
    </row>
    <row r="31" spans="1:9" ht="9" customHeight="1">
      <c r="A31" s="736"/>
      <c r="B31" s="720"/>
      <c r="C31" s="721"/>
      <c r="D31" s="722"/>
      <c r="E31" s="722"/>
      <c r="F31" s="723"/>
      <c r="G31" s="723"/>
      <c r="H31" s="697"/>
      <c r="I31" s="63"/>
    </row>
    <row r="32" spans="1:9" ht="30">
      <c r="A32" s="1020" t="s">
        <v>1699</v>
      </c>
      <c r="B32" s="720"/>
      <c r="C32" s="721" t="s">
        <v>1700</v>
      </c>
      <c r="D32" s="722" t="s">
        <v>1701</v>
      </c>
      <c r="E32" s="722"/>
      <c r="F32" s="723"/>
      <c r="G32" s="723"/>
      <c r="H32" s="697"/>
      <c r="I32" s="63"/>
    </row>
    <row r="33" spans="1:9" ht="30">
      <c r="A33" s="1022"/>
      <c r="B33" s="695" t="s">
        <v>1661</v>
      </c>
      <c r="C33" s="693" t="s">
        <v>1688</v>
      </c>
      <c r="D33" s="722" t="s">
        <v>1702</v>
      </c>
      <c r="E33" s="722" t="s">
        <v>1664</v>
      </c>
      <c r="F33" s="696">
        <v>2462025</v>
      </c>
      <c r="G33" s="696">
        <v>2534269</v>
      </c>
      <c r="H33" s="697">
        <f>(G33-F33)*100/F33</f>
        <v>2.9343325108396545</v>
      </c>
      <c r="I33" s="63"/>
    </row>
    <row r="34" spans="1:9" ht="9" customHeight="1">
      <c r="A34" s="695"/>
      <c r="B34" s="724"/>
      <c r="C34" s="725"/>
      <c r="D34" s="725"/>
      <c r="E34" s="725"/>
      <c r="F34" s="726"/>
      <c r="G34" s="726"/>
      <c r="H34" s="697"/>
      <c r="I34" s="63"/>
    </row>
    <row r="35" spans="1:9" ht="30">
      <c r="A35" s="1020" t="s">
        <v>1703</v>
      </c>
      <c r="B35" s="719"/>
      <c r="C35" s="693" t="s">
        <v>1704</v>
      </c>
      <c r="D35" s="695" t="s">
        <v>1705</v>
      </c>
      <c r="E35" s="688"/>
      <c r="F35" s="696"/>
      <c r="G35" s="696"/>
      <c r="H35" s="697"/>
      <c r="I35" s="63"/>
    </row>
    <row r="36" spans="1:9" ht="30">
      <c r="A36" s="1022"/>
      <c r="B36" s="695" t="s">
        <v>1661</v>
      </c>
      <c r="C36" s="693" t="s">
        <v>1688</v>
      </c>
      <c r="D36" s="695" t="s">
        <v>1706</v>
      </c>
      <c r="E36" s="695" t="s">
        <v>93</v>
      </c>
      <c r="F36" s="696">
        <v>156415</v>
      </c>
      <c r="G36" s="696">
        <v>150334</v>
      </c>
      <c r="H36" s="697">
        <f>(G36-F36)*100/F36</f>
        <v>-3.8877345523127578</v>
      </c>
      <c r="I36" s="63"/>
    </row>
    <row r="37" spans="1:9" ht="9" customHeight="1">
      <c r="A37" s="737"/>
      <c r="B37" s="727"/>
      <c r="C37" s="694"/>
      <c r="D37" s="728"/>
      <c r="E37" s="728"/>
      <c r="F37" s="729"/>
      <c r="G37" s="729"/>
      <c r="H37" s="730"/>
      <c r="I37" s="63"/>
    </row>
    <row r="38" spans="1:9" ht="60.75" customHeight="1">
      <c r="A38" s="1020" t="s">
        <v>1707</v>
      </c>
      <c r="B38" s="724"/>
      <c r="C38" s="693" t="s">
        <v>1956</v>
      </c>
      <c r="D38" s="695" t="s">
        <v>1708</v>
      </c>
      <c r="E38" s="695" t="s">
        <v>1709</v>
      </c>
      <c r="F38" s="731"/>
      <c r="G38" s="731"/>
      <c r="H38" s="697"/>
      <c r="I38" s="63"/>
    </row>
    <row r="39" spans="1:9" ht="30">
      <c r="A39" s="1021"/>
      <c r="B39" s="698" t="s">
        <v>1661</v>
      </c>
      <c r="C39" s="693" t="s">
        <v>1710</v>
      </c>
      <c r="D39" s="695" t="s">
        <v>1711</v>
      </c>
      <c r="E39" s="695" t="s">
        <v>1709</v>
      </c>
      <c r="F39" s="696">
        <v>2354729</v>
      </c>
      <c r="G39" s="696">
        <v>2416578</v>
      </c>
      <c r="H39" s="697">
        <f>(G39-F39)*100/F39</f>
        <v>2.6265867537198546</v>
      </c>
      <c r="I39" s="462"/>
    </row>
    <row r="40" spans="1:9" ht="33.75" customHeight="1">
      <c r="A40" s="1021"/>
      <c r="B40" s="698" t="s">
        <v>1665</v>
      </c>
      <c r="C40" s="693" t="s">
        <v>1712</v>
      </c>
      <c r="D40" s="695" t="s">
        <v>1713</v>
      </c>
      <c r="E40" s="695" t="s">
        <v>1709</v>
      </c>
      <c r="F40" s="696">
        <v>2158842</v>
      </c>
      <c r="G40" s="696">
        <v>2227400</v>
      </c>
      <c r="H40" s="697">
        <f>(G40-F40)*100/F40</f>
        <v>3.175684000959774</v>
      </c>
      <c r="I40" s="63"/>
    </row>
    <row r="41" spans="1:9" ht="15.75">
      <c r="A41" s="1004" t="s">
        <v>1714</v>
      </c>
      <c r="B41" s="719"/>
      <c r="C41" s="693" t="s">
        <v>1715</v>
      </c>
      <c r="D41" s="695"/>
      <c r="E41" s="732"/>
      <c r="F41" s="733"/>
      <c r="G41" s="733"/>
      <c r="H41" s="697"/>
      <c r="I41" s="63"/>
    </row>
    <row r="42" spans="1:9" ht="30">
      <c r="A42" s="1004"/>
      <c r="B42" s="695"/>
      <c r="C42" s="693" t="s">
        <v>1716</v>
      </c>
      <c r="D42" s="695" t="s">
        <v>1717</v>
      </c>
      <c r="E42" s="695"/>
      <c r="F42" s="696"/>
      <c r="G42" s="696"/>
      <c r="H42" s="697"/>
      <c r="I42" s="63"/>
    </row>
    <row r="43" spans="1:9" ht="15.75">
      <c r="A43" s="1004"/>
      <c r="B43" s="695" t="s">
        <v>1661</v>
      </c>
      <c r="C43" s="693" t="s">
        <v>1718</v>
      </c>
      <c r="D43" s="695" t="s">
        <v>1719</v>
      </c>
      <c r="E43" s="695" t="s">
        <v>1720</v>
      </c>
      <c r="F43" s="696">
        <v>264497</v>
      </c>
      <c r="G43" s="696">
        <v>271325</v>
      </c>
      <c r="H43" s="697">
        <f>(G43-F43)*100/F43</f>
        <v>2.5815037599670316</v>
      </c>
      <c r="I43" s="63"/>
    </row>
    <row r="44" spans="1:9" ht="15.75">
      <c r="A44" s="1004"/>
      <c r="B44" s="695" t="s">
        <v>1665</v>
      </c>
      <c r="C44" s="693" t="s">
        <v>1721</v>
      </c>
      <c r="D44" s="695" t="s">
        <v>1722</v>
      </c>
      <c r="E44" s="695" t="s">
        <v>1720</v>
      </c>
      <c r="F44" s="696">
        <v>302440</v>
      </c>
      <c r="G44" s="696">
        <v>311949</v>
      </c>
      <c r="H44" s="697">
        <f>(G44-F44)*100/F44</f>
        <v>3.1440946964687209</v>
      </c>
      <c r="I44" s="63"/>
    </row>
    <row r="45" spans="1:9" ht="9" customHeight="1">
      <c r="A45" s="692"/>
      <c r="B45" s="703"/>
      <c r="C45" s="714"/>
      <c r="D45" s="714"/>
      <c r="E45" s="714"/>
      <c r="F45" s="704"/>
      <c r="G45" s="704"/>
      <c r="H45" s="697"/>
      <c r="I45" s="63"/>
    </row>
    <row r="46" spans="1:9" ht="15.75">
      <c r="A46" s="1004" t="s">
        <v>1723</v>
      </c>
      <c r="B46" s="705"/>
      <c r="C46" s="693" t="s">
        <v>1724</v>
      </c>
      <c r="D46" s="706"/>
      <c r="E46" s="706"/>
      <c r="F46" s="704"/>
      <c r="G46" s="704"/>
      <c r="H46" s="697"/>
      <c r="I46" s="63"/>
    </row>
    <row r="47" spans="1:9" ht="22.5" customHeight="1">
      <c r="A47" s="1004"/>
      <c r="B47" s="695" t="s">
        <v>1661</v>
      </c>
      <c r="C47" s="693" t="s">
        <v>1679</v>
      </c>
      <c r="D47" s="695" t="s">
        <v>1725</v>
      </c>
      <c r="E47" s="695" t="s">
        <v>93</v>
      </c>
      <c r="F47" s="696">
        <v>122372</v>
      </c>
      <c r="G47" s="696">
        <v>122759</v>
      </c>
      <c r="H47" s="697">
        <f>(G47-F47)*100/F47</f>
        <v>0.3162488150884189</v>
      </c>
      <c r="I47" s="63"/>
    </row>
    <row r="48" spans="1:9" ht="23.25" customHeight="1">
      <c r="A48" s="1004"/>
      <c r="B48" s="695" t="s">
        <v>1665</v>
      </c>
      <c r="C48" s="693" t="s">
        <v>1681</v>
      </c>
      <c r="D48" s="695" t="s">
        <v>1726</v>
      </c>
      <c r="E48" s="695" t="s">
        <v>93</v>
      </c>
      <c r="F48" s="696">
        <v>183160</v>
      </c>
      <c r="G48" s="696">
        <v>178593</v>
      </c>
      <c r="H48" s="697">
        <f>(G48-F48)*100/F48</f>
        <v>-2.4934483511683774</v>
      </c>
      <c r="I48" s="63"/>
    </row>
    <row r="49" spans="1:9" ht="9" customHeight="1">
      <c r="A49" s="692"/>
      <c r="B49" s="734"/>
      <c r="C49" s="714"/>
      <c r="D49" s="734"/>
      <c r="E49" s="734"/>
      <c r="F49" s="704"/>
      <c r="G49" s="704"/>
      <c r="H49" s="697"/>
      <c r="I49" s="63"/>
    </row>
    <row r="50" spans="1:9" ht="30">
      <c r="A50" s="1004" t="s">
        <v>1727</v>
      </c>
      <c r="B50" s="734"/>
      <c r="C50" s="714" t="s">
        <v>1728</v>
      </c>
      <c r="D50" s="734"/>
      <c r="E50" s="734"/>
      <c r="F50" s="704"/>
      <c r="G50" s="704"/>
      <c r="H50" s="697"/>
      <c r="I50" s="63"/>
    </row>
    <row r="51" spans="1:9" ht="22.5" customHeight="1">
      <c r="A51" s="1004"/>
      <c r="B51" s="695" t="s">
        <v>1661</v>
      </c>
      <c r="C51" s="714" t="s">
        <v>1729</v>
      </c>
      <c r="D51" s="695" t="s">
        <v>1730</v>
      </c>
      <c r="E51" s="695" t="s">
        <v>1720</v>
      </c>
      <c r="F51" s="696">
        <v>200778</v>
      </c>
      <c r="G51" s="696">
        <v>202729</v>
      </c>
      <c r="H51" s="697">
        <f>(G51-F51)*100/F51</f>
        <v>0.97172000916435064</v>
      </c>
      <c r="I51" s="63"/>
    </row>
    <row r="52" spans="1:9" ht="22.5" customHeight="1">
      <c r="A52" s="1004"/>
      <c r="B52" s="695" t="s">
        <v>1665</v>
      </c>
      <c r="C52" s="714" t="s">
        <v>1731</v>
      </c>
      <c r="D52" s="695" t="s">
        <v>1732</v>
      </c>
      <c r="E52" s="695" t="s">
        <v>1720</v>
      </c>
      <c r="F52" s="696">
        <v>209475</v>
      </c>
      <c r="G52" s="696">
        <v>211891</v>
      </c>
      <c r="H52" s="697">
        <f>(G52-F52)*100/F52</f>
        <v>1.153359589449815</v>
      </c>
      <c r="I52" s="63"/>
    </row>
    <row r="53" spans="1:9" ht="9" customHeight="1">
      <c r="A53" s="692"/>
      <c r="B53" s="734"/>
      <c r="C53" s="714"/>
      <c r="D53" s="734"/>
      <c r="E53" s="734"/>
      <c r="F53" s="704"/>
      <c r="G53" s="704"/>
      <c r="H53" s="697"/>
      <c r="I53" s="63"/>
    </row>
    <row r="54" spans="1:9" ht="78" customHeight="1">
      <c r="A54" s="1004" t="s">
        <v>1733</v>
      </c>
      <c r="B54" s="734"/>
      <c r="C54" s="714" t="s">
        <v>1959</v>
      </c>
      <c r="D54" s="695" t="s">
        <v>1842</v>
      </c>
      <c r="E54" s="734"/>
      <c r="F54" s="704"/>
      <c r="G54" s="704"/>
      <c r="H54" s="697"/>
      <c r="I54" s="463"/>
    </row>
    <row r="55" spans="1:9" ht="24.75" customHeight="1">
      <c r="A55" s="1004"/>
      <c r="B55" s="983" t="s">
        <v>1954</v>
      </c>
      <c r="C55" s="984" t="s">
        <v>1947</v>
      </c>
      <c r="D55" s="695"/>
      <c r="E55" s="734"/>
      <c r="F55" s="704"/>
      <c r="G55" s="704"/>
      <c r="H55" s="697"/>
      <c r="I55" s="463"/>
    </row>
    <row r="56" spans="1:9" ht="20.25" customHeight="1">
      <c r="A56" s="1004"/>
      <c r="B56" s="735" t="s">
        <v>1661</v>
      </c>
      <c r="C56" s="693" t="s">
        <v>1734</v>
      </c>
      <c r="D56" s="695" t="s">
        <v>1735</v>
      </c>
      <c r="E56" s="695" t="s">
        <v>1709</v>
      </c>
      <c r="F56" s="696">
        <v>1768072</v>
      </c>
      <c r="G56" s="696">
        <v>1820168</v>
      </c>
      <c r="H56" s="697">
        <f>(G56-F56)*100/F56</f>
        <v>2.9464863421851599</v>
      </c>
      <c r="I56" s="462"/>
    </row>
    <row r="57" spans="1:9" ht="20.25" customHeight="1">
      <c r="A57" s="1004"/>
      <c r="B57" s="698" t="s">
        <v>1665</v>
      </c>
      <c r="C57" s="693" t="s">
        <v>1736</v>
      </c>
      <c r="D57" s="695" t="s">
        <v>1737</v>
      </c>
      <c r="E57" s="695" t="s">
        <v>1709</v>
      </c>
      <c r="F57" s="986">
        <v>1989130</v>
      </c>
      <c r="G57" s="986">
        <v>2051273</v>
      </c>
      <c r="H57" s="697">
        <f>(G57-F57)*100/F57</f>
        <v>3.1241296446185016</v>
      </c>
      <c r="I57" s="462"/>
    </row>
    <row r="58" spans="1:9" ht="24.75" customHeight="1">
      <c r="A58" s="985"/>
      <c r="B58" s="983" t="s">
        <v>1955</v>
      </c>
      <c r="C58" s="984" t="s">
        <v>1948</v>
      </c>
      <c r="D58" s="695"/>
      <c r="E58" s="734"/>
      <c r="F58" s="704"/>
      <c r="G58" s="987"/>
      <c r="H58" s="697"/>
      <c r="I58" s="463"/>
    </row>
    <row r="59" spans="1:9" ht="20.25" customHeight="1">
      <c r="A59" s="985"/>
      <c r="B59" s="735" t="s">
        <v>1661</v>
      </c>
      <c r="C59" s="693" t="s">
        <v>1734</v>
      </c>
      <c r="D59" s="695" t="s">
        <v>1735</v>
      </c>
      <c r="E59" s="695" t="s">
        <v>1709</v>
      </c>
      <c r="F59" s="696">
        <v>1572667</v>
      </c>
      <c r="G59" s="696">
        <v>1631504</v>
      </c>
      <c r="H59" s="697">
        <f>(G59-F59)*100/F59</f>
        <v>3.7412243024111271</v>
      </c>
      <c r="I59" s="462"/>
    </row>
    <row r="60" spans="1:9" ht="20.25" customHeight="1">
      <c r="A60" s="985"/>
      <c r="B60" s="698" t="s">
        <v>1665</v>
      </c>
      <c r="C60" s="693" t="s">
        <v>1736</v>
      </c>
      <c r="D60" s="695" t="s">
        <v>1737</v>
      </c>
      <c r="E60" s="695" t="s">
        <v>1709</v>
      </c>
      <c r="F60" s="696">
        <v>1793724</v>
      </c>
      <c r="G60" s="696">
        <v>1862609</v>
      </c>
      <c r="H60" s="697">
        <f>(G60-F60)*100/F60</f>
        <v>3.8403344104221162</v>
      </c>
      <c r="I60" s="462"/>
    </row>
    <row r="61" spans="1:9" ht="9" customHeight="1">
      <c r="A61" s="692"/>
      <c r="B61" s="734"/>
      <c r="C61" s="714"/>
      <c r="D61" s="734"/>
      <c r="E61" s="734"/>
      <c r="F61" s="704"/>
      <c r="G61" s="704"/>
      <c r="H61" s="697"/>
      <c r="I61" s="63"/>
    </row>
    <row r="62" spans="1:9" ht="30">
      <c r="A62" s="1004" t="s">
        <v>1738</v>
      </c>
      <c r="B62" s="734"/>
      <c r="C62" s="714" t="s">
        <v>1739</v>
      </c>
      <c r="D62" s="695" t="s">
        <v>1740</v>
      </c>
      <c r="E62" s="734"/>
      <c r="F62" s="704"/>
      <c r="G62" s="704"/>
      <c r="H62" s="697"/>
    </row>
    <row r="63" spans="1:9" ht="21" customHeight="1">
      <c r="A63" s="1004"/>
      <c r="B63" s="735" t="s">
        <v>1661</v>
      </c>
      <c r="C63" s="693" t="s">
        <v>1734</v>
      </c>
      <c r="D63" s="695" t="s">
        <v>1741</v>
      </c>
      <c r="E63" s="722" t="s">
        <v>1664</v>
      </c>
      <c r="F63" s="696">
        <v>6366616</v>
      </c>
      <c r="G63" s="696">
        <v>6721372</v>
      </c>
      <c r="H63" s="697">
        <f>(G63-F63)*100/F63</f>
        <v>5.5721281132708489</v>
      </c>
      <c r="I63" s="63"/>
    </row>
    <row r="64" spans="1:9" ht="15.75">
      <c r="A64" s="1004"/>
      <c r="B64" s="698" t="s">
        <v>1665</v>
      </c>
      <c r="C64" s="693" t="s">
        <v>1736</v>
      </c>
      <c r="D64" s="695" t="s">
        <v>1742</v>
      </c>
      <c r="E64" s="722" t="s">
        <v>1664</v>
      </c>
      <c r="F64" s="696">
        <v>6885607</v>
      </c>
      <c r="G64" s="696">
        <v>7268985</v>
      </c>
      <c r="H64" s="697">
        <f>(G64-F64)*100/F64</f>
        <v>5.5678170421286026</v>
      </c>
      <c r="I64" s="63"/>
    </row>
    <row r="65" spans="1:9" ht="15.75">
      <c r="A65" s="962"/>
      <c r="B65" s="967"/>
      <c r="C65" s="714"/>
      <c r="D65" s="695"/>
      <c r="E65" s="966"/>
      <c r="F65" s="968"/>
      <c r="G65" s="968"/>
      <c r="H65" s="697"/>
      <c r="I65" s="63"/>
    </row>
    <row r="66" spans="1:9" ht="44.25" customHeight="1">
      <c r="A66" s="1004" t="s">
        <v>1930</v>
      </c>
      <c r="B66" s="734"/>
      <c r="C66" s="714" t="s">
        <v>1931</v>
      </c>
      <c r="D66" s="695" t="s">
        <v>1934</v>
      </c>
      <c r="E66" s="734"/>
      <c r="F66" s="704"/>
      <c r="G66" s="704"/>
      <c r="H66" s="697"/>
    </row>
    <row r="67" spans="1:9" ht="33.75" customHeight="1">
      <c r="A67" s="1004"/>
      <c r="B67" s="735" t="s">
        <v>1661</v>
      </c>
      <c r="C67" s="693" t="s">
        <v>1865</v>
      </c>
      <c r="D67" s="695" t="s">
        <v>1935</v>
      </c>
      <c r="E67" s="722" t="s">
        <v>1664</v>
      </c>
      <c r="F67" s="696">
        <v>3731148</v>
      </c>
      <c r="G67" s="696">
        <v>3795014</v>
      </c>
      <c r="H67" s="697">
        <f t="shared" ref="H67:H72" si="0">(G67-F67)*100/F67</f>
        <v>1.711698383446596</v>
      </c>
      <c r="I67" s="63"/>
    </row>
    <row r="68" spans="1:9" ht="15.75">
      <c r="A68" s="1004"/>
      <c r="B68" s="698" t="s">
        <v>1665</v>
      </c>
      <c r="C68" s="693" t="s">
        <v>1866</v>
      </c>
      <c r="D68" s="695" t="s">
        <v>1936</v>
      </c>
      <c r="E68" s="695" t="s">
        <v>1664</v>
      </c>
      <c r="F68" s="696">
        <v>4258538</v>
      </c>
      <c r="G68" s="696">
        <v>4356824</v>
      </c>
      <c r="H68" s="697">
        <f t="shared" si="0"/>
        <v>2.3079751783358513</v>
      </c>
      <c r="I68" s="63"/>
    </row>
    <row r="69" spans="1:9" ht="15.75">
      <c r="H69" s="697"/>
    </row>
    <row r="70" spans="1:9" ht="44.25" customHeight="1">
      <c r="A70" s="1004" t="s">
        <v>1932</v>
      </c>
      <c r="B70" s="734"/>
      <c r="C70" s="693" t="s">
        <v>1933</v>
      </c>
      <c r="D70" s="695" t="s">
        <v>1937</v>
      </c>
      <c r="E70" s="734"/>
      <c r="F70" s="704"/>
      <c r="G70" s="704"/>
      <c r="H70" s="697"/>
    </row>
    <row r="71" spans="1:9" ht="33.75" customHeight="1">
      <c r="A71" s="1004"/>
      <c r="B71" s="735" t="s">
        <v>1661</v>
      </c>
      <c r="C71" s="693" t="s">
        <v>1898</v>
      </c>
      <c r="D71" s="695" t="s">
        <v>1938</v>
      </c>
      <c r="E71" s="722" t="s">
        <v>1664</v>
      </c>
      <c r="F71" s="696">
        <v>4912209</v>
      </c>
      <c r="G71" s="696">
        <v>5013738</v>
      </c>
      <c r="H71" s="697">
        <f t="shared" si="0"/>
        <v>2.0668705260708573</v>
      </c>
      <c r="I71" s="63"/>
    </row>
    <row r="72" spans="1:9" ht="15.75">
      <c r="A72" s="1004"/>
      <c r="B72" s="698" t="s">
        <v>1665</v>
      </c>
      <c r="C72" s="693" t="s">
        <v>1899</v>
      </c>
      <c r="D72" s="695" t="s">
        <v>1939</v>
      </c>
      <c r="E72" s="695" t="s">
        <v>1664</v>
      </c>
      <c r="F72" s="696">
        <v>5495219</v>
      </c>
      <c r="G72" s="696">
        <v>5650734</v>
      </c>
      <c r="H72" s="697">
        <f t="shared" si="0"/>
        <v>2.8300055011456324</v>
      </c>
      <c r="I72" s="63"/>
    </row>
  </sheetData>
  <mergeCells count="23">
    <mergeCell ref="A66:A68"/>
    <mergeCell ref="A70:A72"/>
    <mergeCell ref="H4:H5"/>
    <mergeCell ref="A46:A48"/>
    <mergeCell ref="B6:C6"/>
    <mergeCell ref="A7:C7"/>
    <mergeCell ref="A8:A11"/>
    <mergeCell ref="A13:A15"/>
    <mergeCell ref="A17:A20"/>
    <mergeCell ref="A22:A25"/>
    <mergeCell ref="A29:A30"/>
    <mergeCell ref="A32:A33"/>
    <mergeCell ref="A35:A36"/>
    <mergeCell ref="A38:A40"/>
    <mergeCell ref="A41:A44"/>
    <mergeCell ref="A50:A52"/>
    <mergeCell ref="A54:A57"/>
    <mergeCell ref="A62:A64"/>
    <mergeCell ref="B2:G2"/>
    <mergeCell ref="A4:A5"/>
    <mergeCell ref="B4:C5"/>
    <mergeCell ref="D4:D5"/>
    <mergeCell ref="E4:E5"/>
  </mergeCells>
  <pageMargins left="0.7" right="0.2" top="0.75" bottom="0.75" header="0.3" footer="0.3"/>
  <pageSetup paperSize="9" scale="61"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workbookViewId="0">
      <pane xSplit="3" ySplit="9" topLeftCell="D10" activePane="bottomRight" state="frozen"/>
      <selection pane="topRight" activeCell="D1" sqref="D1"/>
      <selection pane="bottomLeft" activeCell="A10" sqref="A10"/>
      <selection pane="bottomRight" activeCell="G48" sqref="G48"/>
    </sheetView>
  </sheetViews>
  <sheetFormatPr defaultRowHeight="15"/>
  <cols>
    <col min="1" max="1" width="4.7109375" style="87" customWidth="1"/>
    <col min="2" max="2" width="49.85546875" style="37" customWidth="1"/>
    <col min="3" max="3" width="14.5703125" style="37" customWidth="1"/>
    <col min="4" max="4" width="6" style="37" bestFit="1" customWidth="1"/>
    <col min="5" max="5" width="6.42578125" style="37" bestFit="1" customWidth="1"/>
    <col min="6" max="6" width="10.85546875" style="37" bestFit="1" customWidth="1"/>
    <col min="7" max="7" width="12.140625" style="37" bestFit="1" customWidth="1"/>
    <col min="8" max="8" width="19.7109375" style="37" customWidth="1"/>
    <col min="9" max="9" width="15.7109375" style="37" customWidth="1"/>
    <col min="10" max="255" width="9.140625" style="37"/>
    <col min="256" max="256" width="4.7109375" style="37" customWidth="1"/>
    <col min="257" max="257" width="49.85546875" style="37" customWidth="1"/>
    <col min="258" max="258" width="14.5703125" style="37" customWidth="1"/>
    <col min="259" max="259" width="6" style="37" bestFit="1" customWidth="1"/>
    <col min="260" max="260" width="6.42578125" style="37" bestFit="1" customWidth="1"/>
    <col min="261" max="261" width="9.5703125" style="37" bestFit="1" customWidth="1"/>
    <col min="262" max="262" width="12.140625" style="37" bestFit="1" customWidth="1"/>
    <col min="263" max="263" width="15.85546875" style="37" customWidth="1"/>
    <col min="264" max="264" width="11.28515625" style="37" customWidth="1"/>
    <col min="265" max="265" width="15.7109375" style="37" customWidth="1"/>
    <col min="266" max="511" width="9.140625" style="37"/>
    <col min="512" max="512" width="4.7109375" style="37" customWidth="1"/>
    <col min="513" max="513" width="49.85546875" style="37" customWidth="1"/>
    <col min="514" max="514" width="14.5703125" style="37" customWidth="1"/>
    <col min="515" max="515" width="6" style="37" bestFit="1" customWidth="1"/>
    <col min="516" max="516" width="6.42578125" style="37" bestFit="1" customWidth="1"/>
    <col min="517" max="517" width="9.5703125" style="37" bestFit="1" customWidth="1"/>
    <col min="518" max="518" width="12.140625" style="37" bestFit="1" customWidth="1"/>
    <col min="519" max="519" width="15.85546875" style="37" customWidth="1"/>
    <col min="520" max="520" width="11.28515625" style="37" customWidth="1"/>
    <col min="521" max="521" width="15.7109375" style="37" customWidth="1"/>
    <col min="522" max="767" width="9.140625" style="37"/>
    <col min="768" max="768" width="4.7109375" style="37" customWidth="1"/>
    <col min="769" max="769" width="49.85546875" style="37" customWidth="1"/>
    <col min="770" max="770" width="14.5703125" style="37" customWidth="1"/>
    <col min="771" max="771" width="6" style="37" bestFit="1" customWidth="1"/>
    <col min="772" max="772" width="6.42578125" style="37" bestFit="1" customWidth="1"/>
    <col min="773" max="773" width="9.5703125" style="37" bestFit="1" customWidth="1"/>
    <col min="774" max="774" width="12.140625" style="37" bestFit="1" customWidth="1"/>
    <col min="775" max="775" width="15.85546875" style="37" customWidth="1"/>
    <col min="776" max="776" width="11.28515625" style="37" customWidth="1"/>
    <col min="777" max="777" width="15.7109375" style="37" customWidth="1"/>
    <col min="778" max="1023" width="9.140625" style="37"/>
    <col min="1024" max="1024" width="4.7109375" style="37" customWidth="1"/>
    <col min="1025" max="1025" width="49.85546875" style="37" customWidth="1"/>
    <col min="1026" max="1026" width="14.5703125" style="37" customWidth="1"/>
    <col min="1027" max="1027" width="6" style="37" bestFit="1" customWidth="1"/>
    <col min="1028" max="1028" width="6.42578125" style="37" bestFit="1" customWidth="1"/>
    <col min="1029" max="1029" width="9.5703125" style="37" bestFit="1" customWidth="1"/>
    <col min="1030" max="1030" width="12.140625" style="37" bestFit="1" customWidth="1"/>
    <col min="1031" max="1031" width="15.85546875" style="37" customWidth="1"/>
    <col min="1032" max="1032" width="11.28515625" style="37" customWidth="1"/>
    <col min="1033" max="1033" width="15.7109375" style="37" customWidth="1"/>
    <col min="1034" max="1279" width="9.140625" style="37"/>
    <col min="1280" max="1280" width="4.7109375" style="37" customWidth="1"/>
    <col min="1281" max="1281" width="49.85546875" style="37" customWidth="1"/>
    <col min="1282" max="1282" width="14.5703125" style="37" customWidth="1"/>
    <col min="1283" max="1283" width="6" style="37" bestFit="1" customWidth="1"/>
    <col min="1284" max="1284" width="6.42578125" style="37" bestFit="1" customWidth="1"/>
    <col min="1285" max="1285" width="9.5703125" style="37" bestFit="1" customWidth="1"/>
    <col min="1286" max="1286" width="12.140625" style="37" bestFit="1" customWidth="1"/>
    <col min="1287" max="1287" width="15.85546875" style="37" customWidth="1"/>
    <col min="1288" max="1288" width="11.28515625" style="37" customWidth="1"/>
    <col min="1289" max="1289" width="15.7109375" style="37" customWidth="1"/>
    <col min="1290" max="1535" width="9.140625" style="37"/>
    <col min="1536" max="1536" width="4.7109375" style="37" customWidth="1"/>
    <col min="1537" max="1537" width="49.85546875" style="37" customWidth="1"/>
    <col min="1538" max="1538" width="14.5703125" style="37" customWidth="1"/>
    <col min="1539" max="1539" width="6" style="37" bestFit="1" customWidth="1"/>
    <col min="1540" max="1540" width="6.42578125" style="37" bestFit="1" customWidth="1"/>
    <col min="1541" max="1541" width="9.5703125" style="37" bestFit="1" customWidth="1"/>
    <col min="1542" max="1542" width="12.140625" style="37" bestFit="1" customWidth="1"/>
    <col min="1543" max="1543" width="15.85546875" style="37" customWidth="1"/>
    <col min="1544" max="1544" width="11.28515625" style="37" customWidth="1"/>
    <col min="1545" max="1545" width="15.7109375" style="37" customWidth="1"/>
    <col min="1546" max="1791" width="9.140625" style="37"/>
    <col min="1792" max="1792" width="4.7109375" style="37" customWidth="1"/>
    <col min="1793" max="1793" width="49.85546875" style="37" customWidth="1"/>
    <col min="1794" max="1794" width="14.5703125" style="37" customWidth="1"/>
    <col min="1795" max="1795" width="6" style="37" bestFit="1" customWidth="1"/>
    <col min="1796" max="1796" width="6.42578125" style="37" bestFit="1" customWidth="1"/>
    <col min="1797" max="1797" width="9.5703125" style="37" bestFit="1" customWidth="1"/>
    <col min="1798" max="1798" width="12.140625" style="37" bestFit="1" customWidth="1"/>
    <col min="1799" max="1799" width="15.85546875" style="37" customWidth="1"/>
    <col min="1800" max="1800" width="11.28515625" style="37" customWidth="1"/>
    <col min="1801" max="1801" width="15.7109375" style="37" customWidth="1"/>
    <col min="1802" max="2047" width="9.140625" style="37"/>
    <col min="2048" max="2048" width="4.7109375" style="37" customWidth="1"/>
    <col min="2049" max="2049" width="49.85546875" style="37" customWidth="1"/>
    <col min="2050" max="2050" width="14.5703125" style="37" customWidth="1"/>
    <col min="2051" max="2051" width="6" style="37" bestFit="1" customWidth="1"/>
    <col min="2052" max="2052" width="6.42578125" style="37" bestFit="1" customWidth="1"/>
    <col min="2053" max="2053" width="9.5703125" style="37" bestFit="1" customWidth="1"/>
    <col min="2054" max="2054" width="12.140625" style="37" bestFit="1" customWidth="1"/>
    <col min="2055" max="2055" width="15.85546875" style="37" customWidth="1"/>
    <col min="2056" max="2056" width="11.28515625" style="37" customWidth="1"/>
    <col min="2057" max="2057" width="15.7109375" style="37" customWidth="1"/>
    <col min="2058" max="2303" width="9.140625" style="37"/>
    <col min="2304" max="2304" width="4.7109375" style="37" customWidth="1"/>
    <col min="2305" max="2305" width="49.85546875" style="37" customWidth="1"/>
    <col min="2306" max="2306" width="14.5703125" style="37" customWidth="1"/>
    <col min="2307" max="2307" width="6" style="37" bestFit="1" customWidth="1"/>
    <col min="2308" max="2308" width="6.42578125" style="37" bestFit="1" customWidth="1"/>
    <col min="2309" max="2309" width="9.5703125" style="37" bestFit="1" customWidth="1"/>
    <col min="2310" max="2310" width="12.140625" style="37" bestFit="1" customWidth="1"/>
    <col min="2311" max="2311" width="15.85546875" style="37" customWidth="1"/>
    <col min="2312" max="2312" width="11.28515625" style="37" customWidth="1"/>
    <col min="2313" max="2313" width="15.7109375" style="37" customWidth="1"/>
    <col min="2314" max="2559" width="9.140625" style="37"/>
    <col min="2560" max="2560" width="4.7109375" style="37" customWidth="1"/>
    <col min="2561" max="2561" width="49.85546875" style="37" customWidth="1"/>
    <col min="2562" max="2562" width="14.5703125" style="37" customWidth="1"/>
    <col min="2563" max="2563" width="6" style="37" bestFit="1" customWidth="1"/>
    <col min="2564" max="2564" width="6.42578125" style="37" bestFit="1" customWidth="1"/>
    <col min="2565" max="2565" width="9.5703125" style="37" bestFit="1" customWidth="1"/>
    <col min="2566" max="2566" width="12.140625" style="37" bestFit="1" customWidth="1"/>
    <col min="2567" max="2567" width="15.85546875" style="37" customWidth="1"/>
    <col min="2568" max="2568" width="11.28515625" style="37" customWidth="1"/>
    <col min="2569" max="2569" width="15.7109375" style="37" customWidth="1"/>
    <col min="2570" max="2815" width="9.140625" style="37"/>
    <col min="2816" max="2816" width="4.7109375" style="37" customWidth="1"/>
    <col min="2817" max="2817" width="49.85546875" style="37" customWidth="1"/>
    <col min="2818" max="2818" width="14.5703125" style="37" customWidth="1"/>
    <col min="2819" max="2819" width="6" style="37" bestFit="1" customWidth="1"/>
    <col min="2820" max="2820" width="6.42578125" style="37" bestFit="1" customWidth="1"/>
    <col min="2821" max="2821" width="9.5703125" style="37" bestFit="1" customWidth="1"/>
    <col min="2822" max="2822" width="12.140625" style="37" bestFit="1" customWidth="1"/>
    <col min="2823" max="2823" width="15.85546875" style="37" customWidth="1"/>
    <col min="2824" max="2824" width="11.28515625" style="37" customWidth="1"/>
    <col min="2825" max="2825" width="15.7109375" style="37" customWidth="1"/>
    <col min="2826" max="3071" width="9.140625" style="37"/>
    <col min="3072" max="3072" width="4.7109375" style="37" customWidth="1"/>
    <col min="3073" max="3073" width="49.85546875" style="37" customWidth="1"/>
    <col min="3074" max="3074" width="14.5703125" style="37" customWidth="1"/>
    <col min="3075" max="3075" width="6" style="37" bestFit="1" customWidth="1"/>
    <col min="3076" max="3076" width="6.42578125" style="37" bestFit="1" customWidth="1"/>
    <col min="3077" max="3077" width="9.5703125" style="37" bestFit="1" customWidth="1"/>
    <col min="3078" max="3078" width="12.140625" style="37" bestFit="1" customWidth="1"/>
    <col min="3079" max="3079" width="15.85546875" style="37" customWidth="1"/>
    <col min="3080" max="3080" width="11.28515625" style="37" customWidth="1"/>
    <col min="3081" max="3081" width="15.7109375" style="37" customWidth="1"/>
    <col min="3082" max="3327" width="9.140625" style="37"/>
    <col min="3328" max="3328" width="4.7109375" style="37" customWidth="1"/>
    <col min="3329" max="3329" width="49.85546875" style="37" customWidth="1"/>
    <col min="3330" max="3330" width="14.5703125" style="37" customWidth="1"/>
    <col min="3331" max="3331" width="6" style="37" bestFit="1" customWidth="1"/>
    <col min="3332" max="3332" width="6.42578125" style="37" bestFit="1" customWidth="1"/>
    <col min="3333" max="3333" width="9.5703125" style="37" bestFit="1" customWidth="1"/>
    <col min="3334" max="3334" width="12.140625" style="37" bestFit="1" customWidth="1"/>
    <col min="3335" max="3335" width="15.85546875" style="37" customWidth="1"/>
    <col min="3336" max="3336" width="11.28515625" style="37" customWidth="1"/>
    <col min="3337" max="3337" width="15.7109375" style="37" customWidth="1"/>
    <col min="3338" max="3583" width="9.140625" style="37"/>
    <col min="3584" max="3584" width="4.7109375" style="37" customWidth="1"/>
    <col min="3585" max="3585" width="49.85546875" style="37" customWidth="1"/>
    <col min="3586" max="3586" width="14.5703125" style="37" customWidth="1"/>
    <col min="3587" max="3587" width="6" style="37" bestFit="1" customWidth="1"/>
    <col min="3588" max="3588" width="6.42578125" style="37" bestFit="1" customWidth="1"/>
    <col min="3589" max="3589" width="9.5703125" style="37" bestFit="1" customWidth="1"/>
    <col min="3590" max="3590" width="12.140625" style="37" bestFit="1" customWidth="1"/>
    <col min="3591" max="3591" width="15.85546875" style="37" customWidth="1"/>
    <col min="3592" max="3592" width="11.28515625" style="37" customWidth="1"/>
    <col min="3593" max="3593" width="15.7109375" style="37" customWidth="1"/>
    <col min="3594" max="3839" width="9.140625" style="37"/>
    <col min="3840" max="3840" width="4.7109375" style="37" customWidth="1"/>
    <col min="3841" max="3841" width="49.85546875" style="37" customWidth="1"/>
    <col min="3842" max="3842" width="14.5703125" style="37" customWidth="1"/>
    <col min="3843" max="3843" width="6" style="37" bestFit="1" customWidth="1"/>
    <col min="3844" max="3844" width="6.42578125" style="37" bestFit="1" customWidth="1"/>
    <col min="3845" max="3845" width="9.5703125" style="37" bestFit="1" customWidth="1"/>
    <col min="3846" max="3846" width="12.140625" style="37" bestFit="1" customWidth="1"/>
    <col min="3847" max="3847" width="15.85546875" style="37" customWidth="1"/>
    <col min="3848" max="3848" width="11.28515625" style="37" customWidth="1"/>
    <col min="3849" max="3849" width="15.7109375" style="37" customWidth="1"/>
    <col min="3850" max="4095" width="9.140625" style="37"/>
    <col min="4096" max="4096" width="4.7109375" style="37" customWidth="1"/>
    <col min="4097" max="4097" width="49.85546875" style="37" customWidth="1"/>
    <col min="4098" max="4098" width="14.5703125" style="37" customWidth="1"/>
    <col min="4099" max="4099" width="6" style="37" bestFit="1" customWidth="1"/>
    <col min="4100" max="4100" width="6.42578125" style="37" bestFit="1" customWidth="1"/>
    <col min="4101" max="4101" width="9.5703125" style="37" bestFit="1" customWidth="1"/>
    <col min="4102" max="4102" width="12.140625" style="37" bestFit="1" customWidth="1"/>
    <col min="4103" max="4103" width="15.85546875" style="37" customWidth="1"/>
    <col min="4104" max="4104" width="11.28515625" style="37" customWidth="1"/>
    <col min="4105" max="4105" width="15.7109375" style="37" customWidth="1"/>
    <col min="4106" max="4351" width="9.140625" style="37"/>
    <col min="4352" max="4352" width="4.7109375" style="37" customWidth="1"/>
    <col min="4353" max="4353" width="49.85546875" style="37" customWidth="1"/>
    <col min="4354" max="4354" width="14.5703125" style="37" customWidth="1"/>
    <col min="4355" max="4355" width="6" style="37" bestFit="1" customWidth="1"/>
    <col min="4356" max="4356" width="6.42578125" style="37" bestFit="1" customWidth="1"/>
    <col min="4357" max="4357" width="9.5703125" style="37" bestFit="1" customWidth="1"/>
    <col min="4358" max="4358" width="12.140625" style="37" bestFit="1" customWidth="1"/>
    <col min="4359" max="4359" width="15.85546875" style="37" customWidth="1"/>
    <col min="4360" max="4360" width="11.28515625" style="37" customWidth="1"/>
    <col min="4361" max="4361" width="15.7109375" style="37" customWidth="1"/>
    <col min="4362" max="4607" width="9.140625" style="37"/>
    <col min="4608" max="4608" width="4.7109375" style="37" customWidth="1"/>
    <col min="4609" max="4609" width="49.85546875" style="37" customWidth="1"/>
    <col min="4610" max="4610" width="14.5703125" style="37" customWidth="1"/>
    <col min="4611" max="4611" width="6" style="37" bestFit="1" customWidth="1"/>
    <col min="4612" max="4612" width="6.42578125" style="37" bestFit="1" customWidth="1"/>
    <col min="4613" max="4613" width="9.5703125" style="37" bestFit="1" customWidth="1"/>
    <col min="4614" max="4614" width="12.140625" style="37" bestFit="1" customWidth="1"/>
    <col min="4615" max="4615" width="15.85546875" style="37" customWidth="1"/>
    <col min="4616" max="4616" width="11.28515625" style="37" customWidth="1"/>
    <col min="4617" max="4617" width="15.7109375" style="37" customWidth="1"/>
    <col min="4618" max="4863" width="9.140625" style="37"/>
    <col min="4864" max="4864" width="4.7109375" style="37" customWidth="1"/>
    <col min="4865" max="4865" width="49.85546875" style="37" customWidth="1"/>
    <col min="4866" max="4866" width="14.5703125" style="37" customWidth="1"/>
    <col min="4867" max="4867" width="6" style="37" bestFit="1" customWidth="1"/>
    <col min="4868" max="4868" width="6.42578125" style="37" bestFit="1" customWidth="1"/>
    <col min="4869" max="4869" width="9.5703125" style="37" bestFit="1" customWidth="1"/>
    <col min="4870" max="4870" width="12.140625" style="37" bestFit="1" customWidth="1"/>
    <col min="4871" max="4871" width="15.85546875" style="37" customWidth="1"/>
    <col min="4872" max="4872" width="11.28515625" style="37" customWidth="1"/>
    <col min="4873" max="4873" width="15.7109375" style="37" customWidth="1"/>
    <col min="4874" max="5119" width="9.140625" style="37"/>
    <col min="5120" max="5120" width="4.7109375" style="37" customWidth="1"/>
    <col min="5121" max="5121" width="49.85546875" style="37" customWidth="1"/>
    <col min="5122" max="5122" width="14.5703125" style="37" customWidth="1"/>
    <col min="5123" max="5123" width="6" style="37" bestFit="1" customWidth="1"/>
    <col min="5124" max="5124" width="6.42578125" style="37" bestFit="1" customWidth="1"/>
    <col min="5125" max="5125" width="9.5703125" style="37" bestFit="1" customWidth="1"/>
    <col min="5126" max="5126" width="12.140625" style="37" bestFit="1" customWidth="1"/>
    <col min="5127" max="5127" width="15.85546875" style="37" customWidth="1"/>
    <col min="5128" max="5128" width="11.28515625" style="37" customWidth="1"/>
    <col min="5129" max="5129" width="15.7109375" style="37" customWidth="1"/>
    <col min="5130" max="5375" width="9.140625" style="37"/>
    <col min="5376" max="5376" width="4.7109375" style="37" customWidth="1"/>
    <col min="5377" max="5377" width="49.85546875" style="37" customWidth="1"/>
    <col min="5378" max="5378" width="14.5703125" style="37" customWidth="1"/>
    <col min="5379" max="5379" width="6" style="37" bestFit="1" customWidth="1"/>
    <col min="5380" max="5380" width="6.42578125" style="37" bestFit="1" customWidth="1"/>
    <col min="5381" max="5381" width="9.5703125" style="37" bestFit="1" customWidth="1"/>
    <col min="5382" max="5382" width="12.140625" style="37" bestFit="1" customWidth="1"/>
    <col min="5383" max="5383" width="15.85546875" style="37" customWidth="1"/>
    <col min="5384" max="5384" width="11.28515625" style="37" customWidth="1"/>
    <col min="5385" max="5385" width="15.7109375" style="37" customWidth="1"/>
    <col min="5386" max="5631" width="9.140625" style="37"/>
    <col min="5632" max="5632" width="4.7109375" style="37" customWidth="1"/>
    <col min="5633" max="5633" width="49.85546875" style="37" customWidth="1"/>
    <col min="5634" max="5634" width="14.5703125" style="37" customWidth="1"/>
    <col min="5635" max="5635" width="6" style="37" bestFit="1" customWidth="1"/>
    <col min="5636" max="5636" width="6.42578125" style="37" bestFit="1" customWidth="1"/>
    <col min="5637" max="5637" width="9.5703125" style="37" bestFit="1" customWidth="1"/>
    <col min="5638" max="5638" width="12.140625" style="37" bestFit="1" customWidth="1"/>
    <col min="5639" max="5639" width="15.85546875" style="37" customWidth="1"/>
    <col min="5640" max="5640" width="11.28515625" style="37" customWidth="1"/>
    <col min="5641" max="5641" width="15.7109375" style="37" customWidth="1"/>
    <col min="5642" max="5887" width="9.140625" style="37"/>
    <col min="5888" max="5888" width="4.7109375" style="37" customWidth="1"/>
    <col min="5889" max="5889" width="49.85546875" style="37" customWidth="1"/>
    <col min="5890" max="5890" width="14.5703125" style="37" customWidth="1"/>
    <col min="5891" max="5891" width="6" style="37" bestFit="1" customWidth="1"/>
    <col min="5892" max="5892" width="6.42578125" style="37" bestFit="1" customWidth="1"/>
    <col min="5893" max="5893" width="9.5703125" style="37" bestFit="1" customWidth="1"/>
    <col min="5894" max="5894" width="12.140625" style="37" bestFit="1" customWidth="1"/>
    <col min="5895" max="5895" width="15.85546875" style="37" customWidth="1"/>
    <col min="5896" max="5896" width="11.28515625" style="37" customWidth="1"/>
    <col min="5897" max="5897" width="15.7109375" style="37" customWidth="1"/>
    <col min="5898" max="6143" width="9.140625" style="37"/>
    <col min="6144" max="6144" width="4.7109375" style="37" customWidth="1"/>
    <col min="6145" max="6145" width="49.85546875" style="37" customWidth="1"/>
    <col min="6146" max="6146" width="14.5703125" style="37" customWidth="1"/>
    <col min="6147" max="6147" width="6" style="37" bestFit="1" customWidth="1"/>
    <col min="6148" max="6148" width="6.42578125" style="37" bestFit="1" customWidth="1"/>
    <col min="6149" max="6149" width="9.5703125" style="37" bestFit="1" customWidth="1"/>
    <col min="6150" max="6150" width="12.140625" style="37" bestFit="1" customWidth="1"/>
    <col min="6151" max="6151" width="15.85546875" style="37" customWidth="1"/>
    <col min="6152" max="6152" width="11.28515625" style="37" customWidth="1"/>
    <col min="6153" max="6153" width="15.7109375" style="37" customWidth="1"/>
    <col min="6154" max="6399" width="9.140625" style="37"/>
    <col min="6400" max="6400" width="4.7109375" style="37" customWidth="1"/>
    <col min="6401" max="6401" width="49.85546875" style="37" customWidth="1"/>
    <col min="6402" max="6402" width="14.5703125" style="37" customWidth="1"/>
    <col min="6403" max="6403" width="6" style="37" bestFit="1" customWidth="1"/>
    <col min="6404" max="6404" width="6.42578125" style="37" bestFit="1" customWidth="1"/>
    <col min="6405" max="6405" width="9.5703125" style="37" bestFit="1" customWidth="1"/>
    <col min="6406" max="6406" width="12.140625" style="37" bestFit="1" customWidth="1"/>
    <col min="6407" max="6407" width="15.85546875" style="37" customWidth="1"/>
    <col min="6408" max="6408" width="11.28515625" style="37" customWidth="1"/>
    <col min="6409" max="6409" width="15.7109375" style="37" customWidth="1"/>
    <col min="6410" max="6655" width="9.140625" style="37"/>
    <col min="6656" max="6656" width="4.7109375" style="37" customWidth="1"/>
    <col min="6657" max="6657" width="49.85546875" style="37" customWidth="1"/>
    <col min="6658" max="6658" width="14.5703125" style="37" customWidth="1"/>
    <col min="6659" max="6659" width="6" style="37" bestFit="1" customWidth="1"/>
    <col min="6660" max="6660" width="6.42578125" style="37" bestFit="1" customWidth="1"/>
    <col min="6661" max="6661" width="9.5703125" style="37" bestFit="1" customWidth="1"/>
    <col min="6662" max="6662" width="12.140625" style="37" bestFit="1" customWidth="1"/>
    <col min="6663" max="6663" width="15.85546875" style="37" customWidth="1"/>
    <col min="6664" max="6664" width="11.28515625" style="37" customWidth="1"/>
    <col min="6665" max="6665" width="15.7109375" style="37" customWidth="1"/>
    <col min="6666" max="6911" width="9.140625" style="37"/>
    <col min="6912" max="6912" width="4.7109375" style="37" customWidth="1"/>
    <col min="6913" max="6913" width="49.85546875" style="37" customWidth="1"/>
    <col min="6914" max="6914" width="14.5703125" style="37" customWidth="1"/>
    <col min="6915" max="6915" width="6" style="37" bestFit="1" customWidth="1"/>
    <col min="6916" max="6916" width="6.42578125" style="37" bestFit="1" customWidth="1"/>
    <col min="6917" max="6917" width="9.5703125" style="37" bestFit="1" customWidth="1"/>
    <col min="6918" max="6918" width="12.140625" style="37" bestFit="1" customWidth="1"/>
    <col min="6919" max="6919" width="15.85546875" style="37" customWidth="1"/>
    <col min="6920" max="6920" width="11.28515625" style="37" customWidth="1"/>
    <col min="6921" max="6921" width="15.7109375" style="37" customWidth="1"/>
    <col min="6922" max="7167" width="9.140625" style="37"/>
    <col min="7168" max="7168" width="4.7109375" style="37" customWidth="1"/>
    <col min="7169" max="7169" width="49.85546875" style="37" customWidth="1"/>
    <col min="7170" max="7170" width="14.5703125" style="37" customWidth="1"/>
    <col min="7171" max="7171" width="6" style="37" bestFit="1" customWidth="1"/>
    <col min="7172" max="7172" width="6.42578125" style="37" bestFit="1" customWidth="1"/>
    <col min="7173" max="7173" width="9.5703125" style="37" bestFit="1" customWidth="1"/>
    <col min="7174" max="7174" width="12.140625" style="37" bestFit="1" customWidth="1"/>
    <col min="7175" max="7175" width="15.85546875" style="37" customWidth="1"/>
    <col min="7176" max="7176" width="11.28515625" style="37" customWidth="1"/>
    <col min="7177" max="7177" width="15.7109375" style="37" customWidth="1"/>
    <col min="7178" max="7423" width="9.140625" style="37"/>
    <col min="7424" max="7424" width="4.7109375" style="37" customWidth="1"/>
    <col min="7425" max="7425" width="49.85546875" style="37" customWidth="1"/>
    <col min="7426" max="7426" width="14.5703125" style="37" customWidth="1"/>
    <col min="7427" max="7427" width="6" style="37" bestFit="1" customWidth="1"/>
    <col min="7428" max="7428" width="6.42578125" style="37" bestFit="1" customWidth="1"/>
    <col min="7429" max="7429" width="9.5703125" style="37" bestFit="1" customWidth="1"/>
    <col min="7430" max="7430" width="12.140625" style="37" bestFit="1" customWidth="1"/>
    <col min="7431" max="7431" width="15.85546875" style="37" customWidth="1"/>
    <col min="7432" max="7432" width="11.28515625" style="37" customWidth="1"/>
    <col min="7433" max="7433" width="15.7109375" style="37" customWidth="1"/>
    <col min="7434" max="7679" width="9.140625" style="37"/>
    <col min="7680" max="7680" width="4.7109375" style="37" customWidth="1"/>
    <col min="7681" max="7681" width="49.85546875" style="37" customWidth="1"/>
    <col min="7682" max="7682" width="14.5703125" style="37" customWidth="1"/>
    <col min="7683" max="7683" width="6" style="37" bestFit="1" customWidth="1"/>
    <col min="7684" max="7684" width="6.42578125" style="37" bestFit="1" customWidth="1"/>
    <col min="7685" max="7685" width="9.5703125" style="37" bestFit="1" customWidth="1"/>
    <col min="7686" max="7686" width="12.140625" style="37" bestFit="1" customWidth="1"/>
    <col min="7687" max="7687" width="15.85546875" style="37" customWidth="1"/>
    <col min="7688" max="7688" width="11.28515625" style="37" customWidth="1"/>
    <col min="7689" max="7689" width="15.7109375" style="37" customWidth="1"/>
    <col min="7690" max="7935" width="9.140625" style="37"/>
    <col min="7936" max="7936" width="4.7109375" style="37" customWidth="1"/>
    <col min="7937" max="7937" width="49.85546875" style="37" customWidth="1"/>
    <col min="7938" max="7938" width="14.5703125" style="37" customWidth="1"/>
    <col min="7939" max="7939" width="6" style="37" bestFit="1" customWidth="1"/>
    <col min="7940" max="7940" width="6.42578125" style="37" bestFit="1" customWidth="1"/>
    <col min="7941" max="7941" width="9.5703125" style="37" bestFit="1" customWidth="1"/>
    <col min="7942" max="7942" width="12.140625" style="37" bestFit="1" customWidth="1"/>
    <col min="7943" max="7943" width="15.85546875" style="37" customWidth="1"/>
    <col min="7944" max="7944" width="11.28515625" style="37" customWidth="1"/>
    <col min="7945" max="7945" width="15.7109375" style="37" customWidth="1"/>
    <col min="7946" max="8191" width="9.140625" style="37"/>
    <col min="8192" max="8192" width="4.7109375" style="37" customWidth="1"/>
    <col min="8193" max="8193" width="49.85546875" style="37" customWidth="1"/>
    <col min="8194" max="8194" width="14.5703125" style="37" customWidth="1"/>
    <col min="8195" max="8195" width="6" style="37" bestFit="1" customWidth="1"/>
    <col min="8196" max="8196" width="6.42578125" style="37" bestFit="1" customWidth="1"/>
    <col min="8197" max="8197" width="9.5703125" style="37" bestFit="1" customWidth="1"/>
    <col min="8198" max="8198" width="12.140625" style="37" bestFit="1" customWidth="1"/>
    <col min="8199" max="8199" width="15.85546875" style="37" customWidth="1"/>
    <col min="8200" max="8200" width="11.28515625" style="37" customWidth="1"/>
    <col min="8201" max="8201" width="15.7109375" style="37" customWidth="1"/>
    <col min="8202" max="8447" width="9.140625" style="37"/>
    <col min="8448" max="8448" width="4.7109375" style="37" customWidth="1"/>
    <col min="8449" max="8449" width="49.85546875" style="37" customWidth="1"/>
    <col min="8450" max="8450" width="14.5703125" style="37" customWidth="1"/>
    <col min="8451" max="8451" width="6" style="37" bestFit="1" customWidth="1"/>
    <col min="8452" max="8452" width="6.42578125" style="37" bestFit="1" customWidth="1"/>
    <col min="8453" max="8453" width="9.5703125" style="37" bestFit="1" customWidth="1"/>
    <col min="8454" max="8454" width="12.140625" style="37" bestFit="1" customWidth="1"/>
    <col min="8455" max="8455" width="15.85546875" style="37" customWidth="1"/>
    <col min="8456" max="8456" width="11.28515625" style="37" customWidth="1"/>
    <col min="8457" max="8457" width="15.7109375" style="37" customWidth="1"/>
    <col min="8458" max="8703" width="9.140625" style="37"/>
    <col min="8704" max="8704" width="4.7109375" style="37" customWidth="1"/>
    <col min="8705" max="8705" width="49.85546875" style="37" customWidth="1"/>
    <col min="8706" max="8706" width="14.5703125" style="37" customWidth="1"/>
    <col min="8707" max="8707" width="6" style="37" bestFit="1" customWidth="1"/>
    <col min="8708" max="8708" width="6.42578125" style="37" bestFit="1" customWidth="1"/>
    <col min="8709" max="8709" width="9.5703125" style="37" bestFit="1" customWidth="1"/>
    <col min="8710" max="8710" width="12.140625" style="37" bestFit="1" customWidth="1"/>
    <col min="8711" max="8711" width="15.85546875" style="37" customWidth="1"/>
    <col min="8712" max="8712" width="11.28515625" style="37" customWidth="1"/>
    <col min="8713" max="8713" width="15.7109375" style="37" customWidth="1"/>
    <col min="8714" max="8959" width="9.140625" style="37"/>
    <col min="8960" max="8960" width="4.7109375" style="37" customWidth="1"/>
    <col min="8961" max="8961" width="49.85546875" style="37" customWidth="1"/>
    <col min="8962" max="8962" width="14.5703125" style="37" customWidth="1"/>
    <col min="8963" max="8963" width="6" style="37" bestFit="1" customWidth="1"/>
    <col min="8964" max="8964" width="6.42578125" style="37" bestFit="1" customWidth="1"/>
    <col min="8965" max="8965" width="9.5703125" style="37" bestFit="1" customWidth="1"/>
    <col min="8966" max="8966" width="12.140625" style="37" bestFit="1" customWidth="1"/>
    <col min="8967" max="8967" width="15.85546875" style="37" customWidth="1"/>
    <col min="8968" max="8968" width="11.28515625" style="37" customWidth="1"/>
    <col min="8969" max="8969" width="15.7109375" style="37" customWidth="1"/>
    <col min="8970" max="9215" width="9.140625" style="37"/>
    <col min="9216" max="9216" width="4.7109375" style="37" customWidth="1"/>
    <col min="9217" max="9217" width="49.85546875" style="37" customWidth="1"/>
    <col min="9218" max="9218" width="14.5703125" style="37" customWidth="1"/>
    <col min="9219" max="9219" width="6" style="37" bestFit="1" customWidth="1"/>
    <col min="9220" max="9220" width="6.42578125" style="37" bestFit="1" customWidth="1"/>
    <col min="9221" max="9221" width="9.5703125" style="37" bestFit="1" customWidth="1"/>
    <col min="9222" max="9222" width="12.140625" style="37" bestFit="1" customWidth="1"/>
    <col min="9223" max="9223" width="15.85546875" style="37" customWidth="1"/>
    <col min="9224" max="9224" width="11.28515625" style="37" customWidth="1"/>
    <col min="9225" max="9225" width="15.7109375" style="37" customWidth="1"/>
    <col min="9226" max="9471" width="9.140625" style="37"/>
    <col min="9472" max="9472" width="4.7109375" style="37" customWidth="1"/>
    <col min="9473" max="9473" width="49.85546875" style="37" customWidth="1"/>
    <col min="9474" max="9474" width="14.5703125" style="37" customWidth="1"/>
    <col min="9475" max="9475" width="6" style="37" bestFit="1" customWidth="1"/>
    <col min="9476" max="9476" width="6.42578125" style="37" bestFit="1" customWidth="1"/>
    <col min="9477" max="9477" width="9.5703125" style="37" bestFit="1" customWidth="1"/>
    <col min="9478" max="9478" width="12.140625" style="37" bestFit="1" customWidth="1"/>
    <col min="9479" max="9479" width="15.85546875" style="37" customWidth="1"/>
    <col min="9480" max="9480" width="11.28515625" style="37" customWidth="1"/>
    <col min="9481" max="9481" width="15.7109375" style="37" customWidth="1"/>
    <col min="9482" max="9727" width="9.140625" style="37"/>
    <col min="9728" max="9728" width="4.7109375" style="37" customWidth="1"/>
    <col min="9729" max="9729" width="49.85546875" style="37" customWidth="1"/>
    <col min="9730" max="9730" width="14.5703125" style="37" customWidth="1"/>
    <col min="9731" max="9731" width="6" style="37" bestFit="1" customWidth="1"/>
    <col min="9732" max="9732" width="6.42578125" style="37" bestFit="1" customWidth="1"/>
    <col min="9733" max="9733" width="9.5703125" style="37" bestFit="1" customWidth="1"/>
    <col min="9734" max="9734" width="12.140625" style="37" bestFit="1" customWidth="1"/>
    <col min="9735" max="9735" width="15.85546875" style="37" customWidth="1"/>
    <col min="9736" max="9736" width="11.28515625" style="37" customWidth="1"/>
    <col min="9737" max="9737" width="15.7109375" style="37" customWidth="1"/>
    <col min="9738" max="9983" width="9.140625" style="37"/>
    <col min="9984" max="9984" width="4.7109375" style="37" customWidth="1"/>
    <col min="9985" max="9985" width="49.85546875" style="37" customWidth="1"/>
    <col min="9986" max="9986" width="14.5703125" style="37" customWidth="1"/>
    <col min="9987" max="9987" width="6" style="37" bestFit="1" customWidth="1"/>
    <col min="9988" max="9988" width="6.42578125" style="37" bestFit="1" customWidth="1"/>
    <col min="9989" max="9989" width="9.5703125" style="37" bestFit="1" customWidth="1"/>
    <col min="9990" max="9990" width="12.140625" style="37" bestFit="1" customWidth="1"/>
    <col min="9991" max="9991" width="15.85546875" style="37" customWidth="1"/>
    <col min="9992" max="9992" width="11.28515625" style="37" customWidth="1"/>
    <col min="9993" max="9993" width="15.7109375" style="37" customWidth="1"/>
    <col min="9994" max="10239" width="9.140625" style="37"/>
    <col min="10240" max="10240" width="4.7109375" style="37" customWidth="1"/>
    <col min="10241" max="10241" width="49.85546875" style="37" customWidth="1"/>
    <col min="10242" max="10242" width="14.5703125" style="37" customWidth="1"/>
    <col min="10243" max="10243" width="6" style="37" bestFit="1" customWidth="1"/>
    <col min="10244" max="10244" width="6.42578125" style="37" bestFit="1" customWidth="1"/>
    <col min="10245" max="10245" width="9.5703125" style="37" bestFit="1" customWidth="1"/>
    <col min="10246" max="10246" width="12.140625" style="37" bestFit="1" customWidth="1"/>
    <col min="10247" max="10247" width="15.85546875" style="37" customWidth="1"/>
    <col min="10248" max="10248" width="11.28515625" style="37" customWidth="1"/>
    <col min="10249" max="10249" width="15.7109375" style="37" customWidth="1"/>
    <col min="10250" max="10495" width="9.140625" style="37"/>
    <col min="10496" max="10496" width="4.7109375" style="37" customWidth="1"/>
    <col min="10497" max="10497" width="49.85546875" style="37" customWidth="1"/>
    <col min="10498" max="10498" width="14.5703125" style="37" customWidth="1"/>
    <col min="10499" max="10499" width="6" style="37" bestFit="1" customWidth="1"/>
    <col min="10500" max="10500" width="6.42578125" style="37" bestFit="1" customWidth="1"/>
    <col min="10501" max="10501" width="9.5703125" style="37" bestFit="1" customWidth="1"/>
    <col min="10502" max="10502" width="12.140625" style="37" bestFit="1" customWidth="1"/>
    <col min="10503" max="10503" width="15.85546875" style="37" customWidth="1"/>
    <col min="10504" max="10504" width="11.28515625" style="37" customWidth="1"/>
    <col min="10505" max="10505" width="15.7109375" style="37" customWidth="1"/>
    <col min="10506" max="10751" width="9.140625" style="37"/>
    <col min="10752" max="10752" width="4.7109375" style="37" customWidth="1"/>
    <col min="10753" max="10753" width="49.85546875" style="37" customWidth="1"/>
    <col min="10754" max="10754" width="14.5703125" style="37" customWidth="1"/>
    <col min="10755" max="10755" width="6" style="37" bestFit="1" customWidth="1"/>
    <col min="10756" max="10756" width="6.42578125" style="37" bestFit="1" customWidth="1"/>
    <col min="10757" max="10757" width="9.5703125" style="37" bestFit="1" customWidth="1"/>
    <col min="10758" max="10758" width="12.140625" style="37" bestFit="1" customWidth="1"/>
    <col min="10759" max="10759" width="15.85546875" style="37" customWidth="1"/>
    <col min="10760" max="10760" width="11.28515625" style="37" customWidth="1"/>
    <col min="10761" max="10761" width="15.7109375" style="37" customWidth="1"/>
    <col min="10762" max="11007" width="9.140625" style="37"/>
    <col min="11008" max="11008" width="4.7109375" style="37" customWidth="1"/>
    <col min="11009" max="11009" width="49.85546875" style="37" customWidth="1"/>
    <col min="11010" max="11010" width="14.5703125" style="37" customWidth="1"/>
    <col min="11011" max="11011" width="6" style="37" bestFit="1" customWidth="1"/>
    <col min="11012" max="11012" width="6.42578125" style="37" bestFit="1" customWidth="1"/>
    <col min="11013" max="11013" width="9.5703125" style="37" bestFit="1" customWidth="1"/>
    <col min="11014" max="11014" width="12.140625" style="37" bestFit="1" customWidth="1"/>
    <col min="11015" max="11015" width="15.85546875" style="37" customWidth="1"/>
    <col min="11016" max="11016" width="11.28515625" style="37" customWidth="1"/>
    <col min="11017" max="11017" width="15.7109375" style="37" customWidth="1"/>
    <col min="11018" max="11263" width="9.140625" style="37"/>
    <col min="11264" max="11264" width="4.7109375" style="37" customWidth="1"/>
    <col min="11265" max="11265" width="49.85546875" style="37" customWidth="1"/>
    <col min="11266" max="11266" width="14.5703125" style="37" customWidth="1"/>
    <col min="11267" max="11267" width="6" style="37" bestFit="1" customWidth="1"/>
    <col min="11268" max="11268" width="6.42578125" style="37" bestFit="1" customWidth="1"/>
    <col min="11269" max="11269" width="9.5703125" style="37" bestFit="1" customWidth="1"/>
    <col min="11270" max="11270" width="12.140625" style="37" bestFit="1" customWidth="1"/>
    <col min="11271" max="11271" width="15.85546875" style="37" customWidth="1"/>
    <col min="11272" max="11272" width="11.28515625" style="37" customWidth="1"/>
    <col min="11273" max="11273" width="15.7109375" style="37" customWidth="1"/>
    <col min="11274" max="11519" width="9.140625" style="37"/>
    <col min="11520" max="11520" width="4.7109375" style="37" customWidth="1"/>
    <col min="11521" max="11521" width="49.85546875" style="37" customWidth="1"/>
    <col min="11522" max="11522" width="14.5703125" style="37" customWidth="1"/>
    <col min="11523" max="11523" width="6" style="37" bestFit="1" customWidth="1"/>
    <col min="11524" max="11524" width="6.42578125" style="37" bestFit="1" customWidth="1"/>
    <col min="11525" max="11525" width="9.5703125" style="37" bestFit="1" customWidth="1"/>
    <col min="11526" max="11526" width="12.140625" style="37" bestFit="1" customWidth="1"/>
    <col min="11527" max="11527" width="15.85546875" style="37" customWidth="1"/>
    <col min="11528" max="11528" width="11.28515625" style="37" customWidth="1"/>
    <col min="11529" max="11529" width="15.7109375" style="37" customWidth="1"/>
    <col min="11530" max="11775" width="9.140625" style="37"/>
    <col min="11776" max="11776" width="4.7109375" style="37" customWidth="1"/>
    <col min="11777" max="11777" width="49.85546875" style="37" customWidth="1"/>
    <col min="11778" max="11778" width="14.5703125" style="37" customWidth="1"/>
    <col min="11779" max="11779" width="6" style="37" bestFit="1" customWidth="1"/>
    <col min="11780" max="11780" width="6.42578125" style="37" bestFit="1" customWidth="1"/>
    <col min="11781" max="11781" width="9.5703125" style="37" bestFit="1" customWidth="1"/>
    <col min="11782" max="11782" width="12.140625" style="37" bestFit="1" customWidth="1"/>
    <col min="11783" max="11783" width="15.85546875" style="37" customWidth="1"/>
    <col min="11784" max="11784" width="11.28515625" style="37" customWidth="1"/>
    <col min="11785" max="11785" width="15.7109375" style="37" customWidth="1"/>
    <col min="11786" max="12031" width="9.140625" style="37"/>
    <col min="12032" max="12032" width="4.7109375" style="37" customWidth="1"/>
    <col min="12033" max="12033" width="49.85546875" style="37" customWidth="1"/>
    <col min="12034" max="12034" width="14.5703125" style="37" customWidth="1"/>
    <col min="12035" max="12035" width="6" style="37" bestFit="1" customWidth="1"/>
    <col min="12036" max="12036" width="6.42578125" style="37" bestFit="1" customWidth="1"/>
    <col min="12037" max="12037" width="9.5703125" style="37" bestFit="1" customWidth="1"/>
    <col min="12038" max="12038" width="12.140625" style="37" bestFit="1" customWidth="1"/>
    <col min="12039" max="12039" width="15.85546875" style="37" customWidth="1"/>
    <col min="12040" max="12040" width="11.28515625" style="37" customWidth="1"/>
    <col min="12041" max="12041" width="15.7109375" style="37" customWidth="1"/>
    <col min="12042" max="12287" width="9.140625" style="37"/>
    <col min="12288" max="12288" width="4.7109375" style="37" customWidth="1"/>
    <col min="12289" max="12289" width="49.85546875" style="37" customWidth="1"/>
    <col min="12290" max="12290" width="14.5703125" style="37" customWidth="1"/>
    <col min="12291" max="12291" width="6" style="37" bestFit="1" customWidth="1"/>
    <col min="12292" max="12292" width="6.42578125" style="37" bestFit="1" customWidth="1"/>
    <col min="12293" max="12293" width="9.5703125" style="37" bestFit="1" customWidth="1"/>
    <col min="12294" max="12294" width="12.140625" style="37" bestFit="1" customWidth="1"/>
    <col min="12295" max="12295" width="15.85546875" style="37" customWidth="1"/>
    <col min="12296" max="12296" width="11.28515625" style="37" customWidth="1"/>
    <col min="12297" max="12297" width="15.7109375" style="37" customWidth="1"/>
    <col min="12298" max="12543" width="9.140625" style="37"/>
    <col min="12544" max="12544" width="4.7109375" style="37" customWidth="1"/>
    <col min="12545" max="12545" width="49.85546875" style="37" customWidth="1"/>
    <col min="12546" max="12546" width="14.5703125" style="37" customWidth="1"/>
    <col min="12547" max="12547" width="6" style="37" bestFit="1" customWidth="1"/>
    <col min="12548" max="12548" width="6.42578125" style="37" bestFit="1" customWidth="1"/>
    <col min="12549" max="12549" width="9.5703125" style="37" bestFit="1" customWidth="1"/>
    <col min="12550" max="12550" width="12.140625" style="37" bestFit="1" customWidth="1"/>
    <col min="12551" max="12551" width="15.85546875" style="37" customWidth="1"/>
    <col min="12552" max="12552" width="11.28515625" style="37" customWidth="1"/>
    <col min="12553" max="12553" width="15.7109375" style="37" customWidth="1"/>
    <col min="12554" max="12799" width="9.140625" style="37"/>
    <col min="12800" max="12800" width="4.7109375" style="37" customWidth="1"/>
    <col min="12801" max="12801" width="49.85546875" style="37" customWidth="1"/>
    <col min="12802" max="12802" width="14.5703125" style="37" customWidth="1"/>
    <col min="12803" max="12803" width="6" style="37" bestFit="1" customWidth="1"/>
    <col min="12804" max="12804" width="6.42578125" style="37" bestFit="1" customWidth="1"/>
    <col min="12805" max="12805" width="9.5703125" style="37" bestFit="1" customWidth="1"/>
    <col min="12806" max="12806" width="12.140625" style="37" bestFit="1" customWidth="1"/>
    <col min="12807" max="12807" width="15.85546875" style="37" customWidth="1"/>
    <col min="12808" max="12808" width="11.28515625" style="37" customWidth="1"/>
    <col min="12809" max="12809" width="15.7109375" style="37" customWidth="1"/>
    <col min="12810" max="13055" width="9.140625" style="37"/>
    <col min="13056" max="13056" width="4.7109375" style="37" customWidth="1"/>
    <col min="13057" max="13057" width="49.85546875" style="37" customWidth="1"/>
    <col min="13058" max="13058" width="14.5703125" style="37" customWidth="1"/>
    <col min="13059" max="13059" width="6" style="37" bestFit="1" customWidth="1"/>
    <col min="13060" max="13060" width="6.42578125" style="37" bestFit="1" customWidth="1"/>
    <col min="13061" max="13061" width="9.5703125" style="37" bestFit="1" customWidth="1"/>
    <col min="13062" max="13062" width="12.140625" style="37" bestFit="1" customWidth="1"/>
    <col min="13063" max="13063" width="15.85546875" style="37" customWidth="1"/>
    <col min="13064" max="13064" width="11.28515625" style="37" customWidth="1"/>
    <col min="13065" max="13065" width="15.7109375" style="37" customWidth="1"/>
    <col min="13066" max="13311" width="9.140625" style="37"/>
    <col min="13312" max="13312" width="4.7109375" style="37" customWidth="1"/>
    <col min="13313" max="13313" width="49.85546875" style="37" customWidth="1"/>
    <col min="13314" max="13314" width="14.5703125" style="37" customWidth="1"/>
    <col min="13315" max="13315" width="6" style="37" bestFit="1" customWidth="1"/>
    <col min="13316" max="13316" width="6.42578125" style="37" bestFit="1" customWidth="1"/>
    <col min="13317" max="13317" width="9.5703125" style="37" bestFit="1" customWidth="1"/>
    <col min="13318" max="13318" width="12.140625" style="37" bestFit="1" customWidth="1"/>
    <col min="13319" max="13319" width="15.85546875" style="37" customWidth="1"/>
    <col min="13320" max="13320" width="11.28515625" style="37" customWidth="1"/>
    <col min="13321" max="13321" width="15.7109375" style="37" customWidth="1"/>
    <col min="13322" max="13567" width="9.140625" style="37"/>
    <col min="13568" max="13568" width="4.7109375" style="37" customWidth="1"/>
    <col min="13569" max="13569" width="49.85546875" style="37" customWidth="1"/>
    <col min="13570" max="13570" width="14.5703125" style="37" customWidth="1"/>
    <col min="13571" max="13571" width="6" style="37" bestFit="1" customWidth="1"/>
    <col min="13572" max="13572" width="6.42578125" style="37" bestFit="1" customWidth="1"/>
    <col min="13573" max="13573" width="9.5703125" style="37" bestFit="1" customWidth="1"/>
    <col min="13574" max="13574" width="12.140625" style="37" bestFit="1" customWidth="1"/>
    <col min="13575" max="13575" width="15.85546875" style="37" customWidth="1"/>
    <col min="13576" max="13576" width="11.28515625" style="37" customWidth="1"/>
    <col min="13577" max="13577" width="15.7109375" style="37" customWidth="1"/>
    <col min="13578" max="13823" width="9.140625" style="37"/>
    <col min="13824" max="13824" width="4.7109375" style="37" customWidth="1"/>
    <col min="13825" max="13825" width="49.85546875" style="37" customWidth="1"/>
    <col min="13826" max="13826" width="14.5703125" style="37" customWidth="1"/>
    <col min="13827" max="13827" width="6" style="37" bestFit="1" customWidth="1"/>
    <col min="13828" max="13828" width="6.42578125" style="37" bestFit="1" customWidth="1"/>
    <col min="13829" max="13829" width="9.5703125" style="37" bestFit="1" customWidth="1"/>
    <col min="13830" max="13830" width="12.140625" style="37" bestFit="1" customWidth="1"/>
    <col min="13831" max="13831" width="15.85546875" style="37" customWidth="1"/>
    <col min="13832" max="13832" width="11.28515625" style="37" customWidth="1"/>
    <col min="13833" max="13833" width="15.7109375" style="37" customWidth="1"/>
    <col min="13834" max="14079" width="9.140625" style="37"/>
    <col min="14080" max="14080" width="4.7109375" style="37" customWidth="1"/>
    <col min="14081" max="14081" width="49.85546875" style="37" customWidth="1"/>
    <col min="14082" max="14082" width="14.5703125" style="37" customWidth="1"/>
    <col min="14083" max="14083" width="6" style="37" bestFit="1" customWidth="1"/>
    <col min="14084" max="14084" width="6.42578125" style="37" bestFit="1" customWidth="1"/>
    <col min="14085" max="14085" width="9.5703125" style="37" bestFit="1" customWidth="1"/>
    <col min="14086" max="14086" width="12.140625" style="37" bestFit="1" customWidth="1"/>
    <col min="14087" max="14087" width="15.85546875" style="37" customWidth="1"/>
    <col min="14088" max="14088" width="11.28515625" style="37" customWidth="1"/>
    <col min="14089" max="14089" width="15.7109375" style="37" customWidth="1"/>
    <col min="14090" max="14335" width="9.140625" style="37"/>
    <col min="14336" max="14336" width="4.7109375" style="37" customWidth="1"/>
    <col min="14337" max="14337" width="49.85546875" style="37" customWidth="1"/>
    <col min="14338" max="14338" width="14.5703125" style="37" customWidth="1"/>
    <col min="14339" max="14339" width="6" style="37" bestFit="1" customWidth="1"/>
    <col min="14340" max="14340" width="6.42578125" style="37" bestFit="1" customWidth="1"/>
    <col min="14341" max="14341" width="9.5703125" style="37" bestFit="1" customWidth="1"/>
    <col min="14342" max="14342" width="12.140625" style="37" bestFit="1" customWidth="1"/>
    <col min="14343" max="14343" width="15.85546875" style="37" customWidth="1"/>
    <col min="14344" max="14344" width="11.28515625" style="37" customWidth="1"/>
    <col min="14345" max="14345" width="15.7109375" style="37" customWidth="1"/>
    <col min="14346" max="14591" width="9.140625" style="37"/>
    <col min="14592" max="14592" width="4.7109375" style="37" customWidth="1"/>
    <col min="14593" max="14593" width="49.85546875" style="37" customWidth="1"/>
    <col min="14594" max="14594" width="14.5703125" style="37" customWidth="1"/>
    <col min="14595" max="14595" width="6" style="37" bestFit="1" customWidth="1"/>
    <col min="14596" max="14596" width="6.42578125" style="37" bestFit="1" customWidth="1"/>
    <col min="14597" max="14597" width="9.5703125" style="37" bestFit="1" customWidth="1"/>
    <col min="14598" max="14598" width="12.140625" style="37" bestFit="1" customWidth="1"/>
    <col min="14599" max="14599" width="15.85546875" style="37" customWidth="1"/>
    <col min="14600" max="14600" width="11.28515625" style="37" customWidth="1"/>
    <col min="14601" max="14601" width="15.7109375" style="37" customWidth="1"/>
    <col min="14602" max="14847" width="9.140625" style="37"/>
    <col min="14848" max="14848" width="4.7109375" style="37" customWidth="1"/>
    <col min="14849" max="14849" width="49.85546875" style="37" customWidth="1"/>
    <col min="14850" max="14850" width="14.5703125" style="37" customWidth="1"/>
    <col min="14851" max="14851" width="6" style="37" bestFit="1" customWidth="1"/>
    <col min="14852" max="14852" width="6.42578125" style="37" bestFit="1" customWidth="1"/>
    <col min="14853" max="14853" width="9.5703125" style="37" bestFit="1" customWidth="1"/>
    <col min="14854" max="14854" width="12.140625" style="37" bestFit="1" customWidth="1"/>
    <col min="14855" max="14855" width="15.85546875" style="37" customWidth="1"/>
    <col min="14856" max="14856" width="11.28515625" style="37" customWidth="1"/>
    <col min="14857" max="14857" width="15.7109375" style="37" customWidth="1"/>
    <col min="14858" max="15103" width="9.140625" style="37"/>
    <col min="15104" max="15104" width="4.7109375" style="37" customWidth="1"/>
    <col min="15105" max="15105" width="49.85546875" style="37" customWidth="1"/>
    <col min="15106" max="15106" width="14.5703125" style="37" customWidth="1"/>
    <col min="15107" max="15107" width="6" style="37" bestFit="1" customWidth="1"/>
    <col min="15108" max="15108" width="6.42578125" style="37" bestFit="1" customWidth="1"/>
    <col min="15109" max="15109" width="9.5703125" style="37" bestFit="1" customWidth="1"/>
    <col min="15110" max="15110" width="12.140625" style="37" bestFit="1" customWidth="1"/>
    <col min="15111" max="15111" width="15.85546875" style="37" customWidth="1"/>
    <col min="15112" max="15112" width="11.28515625" style="37" customWidth="1"/>
    <col min="15113" max="15113" width="15.7109375" style="37" customWidth="1"/>
    <col min="15114" max="15359" width="9.140625" style="37"/>
    <col min="15360" max="15360" width="4.7109375" style="37" customWidth="1"/>
    <col min="15361" max="15361" width="49.85546875" style="37" customWidth="1"/>
    <col min="15362" max="15362" width="14.5703125" style="37" customWidth="1"/>
    <col min="15363" max="15363" width="6" style="37" bestFit="1" customWidth="1"/>
    <col min="15364" max="15364" width="6.42578125" style="37" bestFit="1" customWidth="1"/>
    <col min="15365" max="15365" width="9.5703125" style="37" bestFit="1" customWidth="1"/>
    <col min="15366" max="15366" width="12.140625" style="37" bestFit="1" customWidth="1"/>
    <col min="15367" max="15367" width="15.85546875" style="37" customWidth="1"/>
    <col min="15368" max="15368" width="11.28515625" style="37" customWidth="1"/>
    <col min="15369" max="15369" width="15.7109375" style="37" customWidth="1"/>
    <col min="15370" max="15615" width="9.140625" style="37"/>
    <col min="15616" max="15616" width="4.7109375" style="37" customWidth="1"/>
    <col min="15617" max="15617" width="49.85546875" style="37" customWidth="1"/>
    <col min="15618" max="15618" width="14.5703125" style="37" customWidth="1"/>
    <col min="15619" max="15619" width="6" style="37" bestFit="1" customWidth="1"/>
    <col min="15620" max="15620" width="6.42578125" style="37" bestFit="1" customWidth="1"/>
    <col min="15621" max="15621" width="9.5703125" style="37" bestFit="1" customWidth="1"/>
    <col min="15622" max="15622" width="12.140625" style="37" bestFit="1" customWidth="1"/>
    <col min="15623" max="15623" width="15.85546875" style="37" customWidth="1"/>
    <col min="15624" max="15624" width="11.28515625" style="37" customWidth="1"/>
    <col min="15625" max="15625" width="15.7109375" style="37" customWidth="1"/>
    <col min="15626" max="15871" width="9.140625" style="37"/>
    <col min="15872" max="15872" width="4.7109375" style="37" customWidth="1"/>
    <col min="15873" max="15873" width="49.85546875" style="37" customWidth="1"/>
    <col min="15874" max="15874" width="14.5703125" style="37" customWidth="1"/>
    <col min="15875" max="15875" width="6" style="37" bestFit="1" customWidth="1"/>
    <col min="15876" max="15876" width="6.42578125" style="37" bestFit="1" customWidth="1"/>
    <col min="15877" max="15877" width="9.5703125" style="37" bestFit="1" customWidth="1"/>
    <col min="15878" max="15878" width="12.140625" style="37" bestFit="1" customWidth="1"/>
    <col min="15879" max="15879" width="15.85546875" style="37" customWidth="1"/>
    <col min="15880" max="15880" width="11.28515625" style="37" customWidth="1"/>
    <col min="15881" max="15881" width="15.7109375" style="37" customWidth="1"/>
    <col min="15882" max="16127" width="9.140625" style="37"/>
    <col min="16128" max="16128" width="4.7109375" style="37" customWidth="1"/>
    <col min="16129" max="16129" width="49.85546875" style="37" customWidth="1"/>
    <col min="16130" max="16130" width="14.5703125" style="37" customWidth="1"/>
    <col min="16131" max="16131" width="6" style="37" bestFit="1" customWidth="1"/>
    <col min="16132" max="16132" width="6.42578125" style="37" bestFit="1" customWidth="1"/>
    <col min="16133" max="16133" width="9.5703125" style="37" bestFit="1" customWidth="1"/>
    <col min="16134" max="16134" width="12.140625" style="37" bestFit="1" customWidth="1"/>
    <col min="16135" max="16135" width="15.85546875" style="37" customWidth="1"/>
    <col min="16136" max="16136" width="11.28515625" style="37" customWidth="1"/>
    <col min="16137" max="16137" width="15.7109375" style="37" customWidth="1"/>
    <col min="16138" max="16384" width="9.140625" style="37"/>
  </cols>
  <sheetData>
    <row r="1" spans="1:9" ht="18">
      <c r="B1" s="1105" t="s">
        <v>221</v>
      </c>
      <c r="C1" s="1105"/>
      <c r="D1" s="1105"/>
      <c r="E1" s="187"/>
      <c r="F1" s="187"/>
      <c r="G1" s="187"/>
    </row>
    <row r="2" spans="1:9" ht="9" customHeight="1">
      <c r="A2" s="188"/>
      <c r="B2" s="188"/>
      <c r="C2" s="188"/>
      <c r="D2" s="188"/>
      <c r="E2" s="188"/>
      <c r="F2" s="188"/>
      <c r="G2" s="188"/>
    </row>
    <row r="3" spans="1:9" ht="36" customHeight="1">
      <c r="B3" s="1063" t="s">
        <v>1631</v>
      </c>
      <c r="C3" s="1063"/>
      <c r="D3" s="1063"/>
      <c r="E3" s="1063"/>
      <c r="F3" s="1063"/>
      <c r="G3" s="1063"/>
    </row>
    <row r="4" spans="1:9" ht="9.75" customHeight="1">
      <c r="B4" s="189"/>
      <c r="C4" s="189"/>
      <c r="D4" s="189"/>
      <c r="E4" s="189"/>
      <c r="F4" s="189"/>
      <c r="G4" s="189"/>
    </row>
    <row r="5" spans="1:9" ht="18" customHeight="1">
      <c r="A5" s="190"/>
      <c r="B5" s="191"/>
      <c r="C5" s="191"/>
      <c r="D5" s="191"/>
      <c r="E5" s="191"/>
      <c r="F5" s="1106" t="s">
        <v>2025</v>
      </c>
      <c r="G5" s="1106"/>
    </row>
    <row r="6" spans="1:9" ht="15.75" customHeight="1">
      <c r="A6" s="192"/>
      <c r="B6" s="192"/>
      <c r="C6" s="192"/>
      <c r="D6" s="192"/>
      <c r="E6" s="192"/>
    </row>
    <row r="7" spans="1:9" ht="32.25" customHeight="1">
      <c r="A7" s="1056" t="s">
        <v>181</v>
      </c>
      <c r="B7" s="1056" t="s">
        <v>222</v>
      </c>
      <c r="C7" s="1056" t="s">
        <v>183</v>
      </c>
      <c r="D7" s="1107" t="s">
        <v>184</v>
      </c>
      <c r="E7" s="1090" t="s">
        <v>185</v>
      </c>
      <c r="F7" s="1090"/>
      <c r="G7" s="1090"/>
    </row>
    <row r="8" spans="1:9" ht="17.25" customHeight="1">
      <c r="A8" s="1056"/>
      <c r="B8" s="1056"/>
      <c r="C8" s="1056"/>
      <c r="D8" s="1108"/>
      <c r="E8" s="468" t="s">
        <v>9</v>
      </c>
      <c r="F8" s="468" t="s">
        <v>10</v>
      </c>
      <c r="G8" s="468" t="s">
        <v>11</v>
      </c>
    </row>
    <row r="9" spans="1:9" ht="17.25" customHeight="1">
      <c r="A9" s="95">
        <v>1</v>
      </c>
      <c r="B9" s="95">
        <v>2</v>
      </c>
      <c r="C9" s="95">
        <v>3</v>
      </c>
      <c r="D9" s="95">
        <v>4</v>
      </c>
      <c r="E9" s="95">
        <v>5</v>
      </c>
      <c r="F9" s="681">
        <v>6</v>
      </c>
      <c r="G9" s="95">
        <v>7</v>
      </c>
    </row>
    <row r="10" spans="1:9" ht="33.75" customHeight="1">
      <c r="A10" s="99">
        <v>1</v>
      </c>
      <c r="B10" s="102" t="s">
        <v>223</v>
      </c>
      <c r="C10" s="103">
        <v>7130601958</v>
      </c>
      <c r="D10" s="99" t="s">
        <v>199</v>
      </c>
      <c r="E10" s="519">
        <f>964.6</f>
        <v>964.6</v>
      </c>
      <c r="F10" s="100">
        <f>VLOOKUP(C10,'SOR RATE 2026-27'!A:D,4,0)/1000</f>
        <v>53.077580000000005</v>
      </c>
      <c r="G10" s="100">
        <f>E10*F10</f>
        <v>51198.633668000002</v>
      </c>
      <c r="H10" s="621"/>
    </row>
    <row r="11" spans="1:9" ht="17.25" customHeight="1">
      <c r="A11" s="99">
        <v>2</v>
      </c>
      <c r="B11" s="98" t="s">
        <v>224</v>
      </c>
      <c r="C11" s="519">
        <v>7130810608</v>
      </c>
      <c r="D11" s="99" t="s">
        <v>225</v>
      </c>
      <c r="E11" s="99">
        <v>1</v>
      </c>
      <c r="F11" s="100">
        <f>VLOOKUP(C11,'SOR RATE 2026-27'!A:D,4,0)</f>
        <v>5912.78</v>
      </c>
      <c r="G11" s="100">
        <f t="shared" ref="G11" si="0">E11*F11</f>
        <v>5912.78</v>
      </c>
      <c r="H11" s="621"/>
    </row>
    <row r="12" spans="1:9" s="47" customFormat="1" ht="32.25" customHeight="1">
      <c r="A12" s="99">
        <v>3</v>
      </c>
      <c r="B12" s="98" t="s">
        <v>226</v>
      </c>
      <c r="C12" s="519">
        <v>7130870318</v>
      </c>
      <c r="D12" s="99" t="s">
        <v>52</v>
      </c>
      <c r="E12" s="99">
        <v>6</v>
      </c>
      <c r="F12" s="100">
        <f>VLOOKUP(C12,'SOR RATE 2026-27'!A:D,4,0)</f>
        <v>1315.11</v>
      </c>
      <c r="G12" s="100">
        <f>E12*F12</f>
        <v>7890.66</v>
      </c>
      <c r="H12" s="48"/>
    </row>
    <row r="13" spans="1:9" ht="30.75" customHeight="1">
      <c r="A13" s="99">
        <v>4</v>
      </c>
      <c r="B13" s="98" t="s">
        <v>227</v>
      </c>
      <c r="C13" s="519">
        <v>7130820312</v>
      </c>
      <c r="D13" s="99" t="s">
        <v>52</v>
      </c>
      <c r="E13" s="99">
        <v>3</v>
      </c>
      <c r="F13" s="100">
        <f>VLOOKUP(C13,'SOR RATE 2026-27'!A:D,4,0)</f>
        <v>2861.66</v>
      </c>
      <c r="G13" s="100">
        <f>E13*F13</f>
        <v>8584.98</v>
      </c>
      <c r="H13" s="621"/>
    </row>
    <row r="14" spans="1:9" ht="18" customHeight="1">
      <c r="A14" s="99">
        <v>5</v>
      </c>
      <c r="B14" s="117" t="s">
        <v>87</v>
      </c>
      <c r="C14" s="103">
        <v>7130820013</v>
      </c>
      <c r="D14" s="99" t="s">
        <v>89</v>
      </c>
      <c r="E14" s="99">
        <v>9</v>
      </c>
      <c r="F14" s="100">
        <f>VLOOKUP(C14,'SOR RATE 2026-27'!A:D,4,0)</f>
        <v>187.29</v>
      </c>
      <c r="G14" s="100">
        <f>E14*F14</f>
        <v>1685.61</v>
      </c>
      <c r="H14" s="45"/>
      <c r="I14" s="45"/>
    </row>
    <row r="15" spans="1:9" ht="18.75" customHeight="1">
      <c r="A15" s="99">
        <v>6</v>
      </c>
      <c r="B15" s="98" t="s">
        <v>191</v>
      </c>
      <c r="C15" s="519">
        <v>7130870013</v>
      </c>
      <c r="D15" s="99" t="s">
        <v>89</v>
      </c>
      <c r="E15" s="99">
        <v>2</v>
      </c>
      <c r="F15" s="100">
        <f>VLOOKUP(C15,'SOR RATE 2026-27'!A:D,4,0)</f>
        <v>143.69</v>
      </c>
      <c r="G15" s="100">
        <f>E15*F15</f>
        <v>287.38</v>
      </c>
      <c r="H15" s="621"/>
    </row>
    <row r="16" spans="1:9" ht="16.5" customHeight="1">
      <c r="A16" s="1059">
        <v>7</v>
      </c>
      <c r="B16" s="98" t="s">
        <v>228</v>
      </c>
      <c r="C16" s="527" t="s">
        <v>167</v>
      </c>
      <c r="D16" s="99" t="s">
        <v>89</v>
      </c>
      <c r="E16" s="99">
        <v>1</v>
      </c>
      <c r="F16" s="100"/>
      <c r="G16" s="100"/>
      <c r="H16" s="621"/>
    </row>
    <row r="17" spans="1:8" ht="16.5" customHeight="1">
      <c r="A17" s="1060"/>
      <c r="B17" s="117" t="s">
        <v>174</v>
      </c>
      <c r="C17" s="103">
        <v>7130810692</v>
      </c>
      <c r="D17" s="104" t="s">
        <v>23</v>
      </c>
      <c r="E17" s="114">
        <v>4</v>
      </c>
      <c r="F17" s="100">
        <f>VLOOKUP(C17,'SOR RATE 2026-27'!A:D,4,0)</f>
        <v>362.75</v>
      </c>
      <c r="G17" s="100">
        <f>E17*F17</f>
        <v>1451</v>
      </c>
      <c r="H17" s="621"/>
    </row>
    <row r="18" spans="1:8" ht="15.75" customHeight="1">
      <c r="A18" s="1061"/>
      <c r="B18" s="117" t="s">
        <v>229</v>
      </c>
      <c r="C18" s="103">
        <v>7130600032</v>
      </c>
      <c r="D18" s="114" t="s">
        <v>17</v>
      </c>
      <c r="E18" s="114">
        <v>60</v>
      </c>
      <c r="F18" s="100">
        <f>VLOOKUP(C18,'SOR RATE 2026-27'!A:D,4,0)/1000</f>
        <v>45.52046</v>
      </c>
      <c r="G18" s="100">
        <f>E18*F18</f>
        <v>2731.2276000000002</v>
      </c>
      <c r="H18" s="621"/>
    </row>
    <row r="19" spans="1:8" ht="17.25" customHeight="1">
      <c r="A19" s="99">
        <v>8</v>
      </c>
      <c r="B19" s="98" t="s">
        <v>230</v>
      </c>
      <c r="C19" s="519">
        <v>7130860033</v>
      </c>
      <c r="D19" s="99" t="s">
        <v>196</v>
      </c>
      <c r="E19" s="99">
        <v>6</v>
      </c>
      <c r="F19" s="100">
        <f>VLOOKUP(C19,'SOR RATE 2026-27'!A:D,4,0)</f>
        <v>1080.47</v>
      </c>
      <c r="G19" s="100">
        <f>E19*F19</f>
        <v>6482.82</v>
      </c>
      <c r="H19" s="621"/>
    </row>
    <row r="20" spans="1:8" ht="16.5" customHeight="1">
      <c r="A20" s="99">
        <v>9</v>
      </c>
      <c r="B20" s="102" t="s">
        <v>197</v>
      </c>
      <c r="C20" s="103">
        <v>7130810692</v>
      </c>
      <c r="D20" s="104" t="s">
        <v>23</v>
      </c>
      <c r="E20" s="99">
        <v>9</v>
      </c>
      <c r="F20" s="100">
        <f>VLOOKUP(C20,'SOR RATE 2026-27'!A:D,4,0)</f>
        <v>362.75</v>
      </c>
      <c r="G20" s="100">
        <f>E20*F20</f>
        <v>3264.75</v>
      </c>
      <c r="H20" s="621"/>
    </row>
    <row r="21" spans="1:8" ht="16.5" customHeight="1">
      <c r="A21" s="99">
        <v>10</v>
      </c>
      <c r="B21" s="98" t="s">
        <v>231</v>
      </c>
      <c r="C21" s="527">
        <v>7130860076</v>
      </c>
      <c r="D21" s="99" t="s">
        <v>199</v>
      </c>
      <c r="E21" s="99">
        <v>51</v>
      </c>
      <c r="F21" s="100">
        <f>VLOOKUP(C21,'SOR RATE 2026-27'!A:D,4,0)/1000</f>
        <v>87.273820000000001</v>
      </c>
      <c r="G21" s="100">
        <f>E21*F21</f>
        <v>4450.9648200000001</v>
      </c>
      <c r="H21" s="621"/>
    </row>
    <row r="22" spans="1:8" ht="48" customHeight="1">
      <c r="A22" s="99">
        <v>11</v>
      </c>
      <c r="B22" s="98" t="s">
        <v>232</v>
      </c>
      <c r="C22" s="519">
        <v>7130200202</v>
      </c>
      <c r="D22" s="99" t="s">
        <v>201</v>
      </c>
      <c r="E22" s="99">
        <f>(0.65*2)+(0.3*6)</f>
        <v>3.0999999999999996</v>
      </c>
      <c r="F22" s="100">
        <f>VLOOKUP(C22,'SOR RATE 2026-27'!A:D,4,0)</f>
        <v>2970.0000000000005</v>
      </c>
      <c r="G22" s="100">
        <f t="shared" ref="G22:G27" si="1">E22*F22</f>
        <v>9207</v>
      </c>
      <c r="H22" s="875" t="s">
        <v>1861</v>
      </c>
    </row>
    <row r="23" spans="1:8" ht="18" customHeight="1">
      <c r="A23" s="99">
        <v>12</v>
      </c>
      <c r="B23" s="98" t="s">
        <v>37</v>
      </c>
      <c r="C23" s="519">
        <v>7130211158</v>
      </c>
      <c r="D23" s="99" t="s">
        <v>202</v>
      </c>
      <c r="E23" s="99">
        <v>2</v>
      </c>
      <c r="F23" s="100">
        <f>VLOOKUP(C23,'SOR RATE 2026-27'!A:D,4,0)</f>
        <v>183.37</v>
      </c>
      <c r="G23" s="100">
        <f t="shared" si="1"/>
        <v>366.74</v>
      </c>
      <c r="H23" s="621"/>
    </row>
    <row r="24" spans="1:8" ht="18" customHeight="1">
      <c r="A24" s="99">
        <v>13</v>
      </c>
      <c r="B24" s="98" t="s">
        <v>39</v>
      </c>
      <c r="C24" s="519">
        <v>7130210809</v>
      </c>
      <c r="D24" s="99" t="s">
        <v>202</v>
      </c>
      <c r="E24" s="99">
        <v>2</v>
      </c>
      <c r="F24" s="100">
        <f>VLOOKUP(C24,'SOR RATE 2026-27'!A:D,4,0)</f>
        <v>409.72</v>
      </c>
      <c r="G24" s="100">
        <f t="shared" si="1"/>
        <v>819.44</v>
      </c>
      <c r="H24" s="621"/>
    </row>
    <row r="25" spans="1:8" ht="18.75" customHeight="1">
      <c r="A25" s="99">
        <v>14</v>
      </c>
      <c r="B25" s="102" t="s">
        <v>40</v>
      </c>
      <c r="C25" s="103">
        <v>7130610206</v>
      </c>
      <c r="D25" s="99" t="s">
        <v>17</v>
      </c>
      <c r="E25" s="99">
        <v>4</v>
      </c>
      <c r="F25" s="100">
        <f>VLOOKUP(C25,'SOR RATE 2026-27'!A:D,4,0)/1000</f>
        <v>84.314549999999997</v>
      </c>
      <c r="G25" s="100">
        <f t="shared" si="1"/>
        <v>337.25819999999999</v>
      </c>
      <c r="H25" s="45"/>
    </row>
    <row r="26" spans="1:8" ht="15.75" customHeight="1">
      <c r="A26" s="99">
        <v>15</v>
      </c>
      <c r="B26" s="98" t="s">
        <v>100</v>
      </c>
      <c r="C26" s="519">
        <v>7130880041</v>
      </c>
      <c r="D26" s="99" t="s">
        <v>14</v>
      </c>
      <c r="E26" s="99">
        <v>2</v>
      </c>
      <c r="F26" s="100">
        <f>VLOOKUP(C26,'SOR RATE 2026-27'!A:D,4,0)</f>
        <v>101.61</v>
      </c>
      <c r="G26" s="100">
        <f t="shared" si="1"/>
        <v>203.22</v>
      </c>
      <c r="H26" s="621"/>
    </row>
    <row r="27" spans="1:8" ht="17.25" customHeight="1">
      <c r="A27" s="99">
        <v>16</v>
      </c>
      <c r="B27" s="98" t="s">
        <v>211</v>
      </c>
      <c r="C27" s="519">
        <v>7130810624</v>
      </c>
      <c r="D27" s="99" t="s">
        <v>89</v>
      </c>
      <c r="E27" s="99">
        <v>6</v>
      </c>
      <c r="F27" s="100">
        <f>VLOOKUP(C27,'SOR RATE 2026-27'!A:D,4,0)</f>
        <v>101.05</v>
      </c>
      <c r="G27" s="100">
        <f t="shared" si="1"/>
        <v>606.29999999999995</v>
      </c>
      <c r="H27" s="621"/>
    </row>
    <row r="28" spans="1:8" ht="18" customHeight="1">
      <c r="A28" s="1102">
        <v>17</v>
      </c>
      <c r="B28" s="651" t="s">
        <v>203</v>
      </c>
      <c r="C28" s="527"/>
      <c r="D28" s="99" t="s">
        <v>199</v>
      </c>
      <c r="E28" s="99">
        <f>SUM(E29:E35)</f>
        <v>15</v>
      </c>
      <c r="F28" s="100"/>
      <c r="G28" s="100"/>
      <c r="H28" s="621"/>
    </row>
    <row r="29" spans="1:8" ht="18" customHeight="1">
      <c r="A29" s="1103"/>
      <c r="B29" s="98" t="s">
        <v>103</v>
      </c>
      <c r="C29" s="519">
        <v>7130620609</v>
      </c>
      <c r="D29" s="99" t="s">
        <v>199</v>
      </c>
      <c r="E29" s="99">
        <v>1</v>
      </c>
      <c r="F29" s="100">
        <f>VLOOKUP(C29,'SOR RATE 2026-27'!A:D,4,0)</f>
        <v>86.95</v>
      </c>
      <c r="G29" s="100">
        <f t="shared" ref="G29:G35" si="2">E29*F29</f>
        <v>86.95</v>
      </c>
      <c r="H29" s="621"/>
    </row>
    <row r="30" spans="1:8" ht="18" customHeight="1">
      <c r="A30" s="1103"/>
      <c r="B30" s="98" t="s">
        <v>204</v>
      </c>
      <c r="C30" s="519">
        <v>7130620614</v>
      </c>
      <c r="D30" s="99" t="s">
        <v>199</v>
      </c>
      <c r="E30" s="99">
        <v>3</v>
      </c>
      <c r="F30" s="100">
        <f>VLOOKUP(C30,'SOR RATE 2026-27'!A:D,4,0)</f>
        <v>85.5</v>
      </c>
      <c r="G30" s="100">
        <f t="shared" si="2"/>
        <v>256.5</v>
      </c>
      <c r="H30" s="621"/>
    </row>
    <row r="31" spans="1:8" ht="18" customHeight="1">
      <c r="A31" s="1103"/>
      <c r="B31" s="98" t="s">
        <v>205</v>
      </c>
      <c r="C31" s="519">
        <v>7130620619</v>
      </c>
      <c r="D31" s="99" t="s">
        <v>199</v>
      </c>
      <c r="E31" s="99">
        <v>1</v>
      </c>
      <c r="F31" s="100">
        <f>VLOOKUP(C31,'SOR RATE 2026-27'!A:D,4,0)</f>
        <v>85.5</v>
      </c>
      <c r="G31" s="100">
        <f t="shared" si="2"/>
        <v>85.5</v>
      </c>
      <c r="H31" s="621"/>
    </row>
    <row r="32" spans="1:8" ht="18" customHeight="1">
      <c r="A32" s="1103"/>
      <c r="B32" s="98" t="s">
        <v>206</v>
      </c>
      <c r="C32" s="519">
        <v>7130620625</v>
      </c>
      <c r="D32" s="99" t="s">
        <v>199</v>
      </c>
      <c r="E32" s="99">
        <v>2</v>
      </c>
      <c r="F32" s="100">
        <f>VLOOKUP(C32,'SOR RATE 2026-27'!A:D,4,0)</f>
        <v>84.05</v>
      </c>
      <c r="G32" s="100">
        <f t="shared" si="2"/>
        <v>168.1</v>
      </c>
      <c r="H32" s="621"/>
    </row>
    <row r="33" spans="1:9" ht="18" customHeight="1">
      <c r="A33" s="1103"/>
      <c r="B33" s="98" t="s">
        <v>207</v>
      </c>
      <c r="C33" s="519">
        <v>7130620627</v>
      </c>
      <c r="D33" s="99" t="s">
        <v>199</v>
      </c>
      <c r="E33" s="99">
        <v>2</v>
      </c>
      <c r="F33" s="100">
        <f>VLOOKUP(C33,'SOR RATE 2026-27'!A:D,4,0)</f>
        <v>84.05</v>
      </c>
      <c r="G33" s="100">
        <f t="shared" si="2"/>
        <v>168.1</v>
      </c>
      <c r="H33" s="621"/>
    </row>
    <row r="34" spans="1:9" ht="18" customHeight="1">
      <c r="A34" s="1103"/>
      <c r="B34" s="98" t="s">
        <v>208</v>
      </c>
      <c r="C34" s="519">
        <v>7130620631</v>
      </c>
      <c r="D34" s="99" t="s">
        <v>199</v>
      </c>
      <c r="E34" s="99">
        <v>2</v>
      </c>
      <c r="F34" s="100">
        <f>VLOOKUP(C34,'SOR RATE 2026-27'!A:D,4,0)</f>
        <v>84.05</v>
      </c>
      <c r="G34" s="100">
        <f t="shared" si="2"/>
        <v>168.1</v>
      </c>
      <c r="H34" s="621"/>
    </row>
    <row r="35" spans="1:9" ht="18" customHeight="1">
      <c r="A35" s="1104"/>
      <c r="B35" s="98" t="s">
        <v>209</v>
      </c>
      <c r="C35" s="652">
        <v>7130620637</v>
      </c>
      <c r="D35" s="99" t="s">
        <v>199</v>
      </c>
      <c r="E35" s="99">
        <v>4</v>
      </c>
      <c r="F35" s="100">
        <f>VLOOKUP(C35,'SOR RATE 2026-27'!A:D,4,0)</f>
        <v>84.05</v>
      </c>
      <c r="G35" s="100">
        <f t="shared" si="2"/>
        <v>336.2</v>
      </c>
      <c r="H35" s="621"/>
    </row>
    <row r="36" spans="1:9" ht="18" customHeight="1">
      <c r="A36" s="653">
        <v>18</v>
      </c>
      <c r="B36" s="110" t="s">
        <v>60</v>
      </c>
      <c r="C36" s="527"/>
      <c r="D36" s="99"/>
      <c r="E36" s="99"/>
      <c r="F36" s="100"/>
      <c r="G36" s="508">
        <f>SUM(G10:G35)</f>
        <v>106750.214288</v>
      </c>
      <c r="H36" s="621"/>
    </row>
    <row r="37" spans="1:9" ht="32.25" customHeight="1">
      <c r="A37" s="654">
        <v>19</v>
      </c>
      <c r="B37" s="110" t="s">
        <v>61</v>
      </c>
      <c r="C37" s="527"/>
      <c r="D37" s="99"/>
      <c r="E37" s="99"/>
      <c r="F37" s="100"/>
      <c r="G37" s="508">
        <f>G36/1.18</f>
        <v>90466.283294915265</v>
      </c>
      <c r="H37" s="621"/>
    </row>
    <row r="38" spans="1:9" ht="18.75" customHeight="1">
      <c r="A38" s="596">
        <v>20</v>
      </c>
      <c r="B38" s="102" t="s">
        <v>1757</v>
      </c>
      <c r="C38" s="655"/>
      <c r="D38" s="655"/>
      <c r="E38" s="655"/>
      <c r="F38" s="609">
        <v>7.4999999999999997E-2</v>
      </c>
      <c r="G38" s="100">
        <f>G37*F38</f>
        <v>6784.9712471186449</v>
      </c>
      <c r="H38" s="621"/>
    </row>
    <row r="39" spans="1:9" ht="18.75" customHeight="1">
      <c r="A39" s="99">
        <v>21</v>
      </c>
      <c r="B39" s="117" t="s">
        <v>64</v>
      </c>
      <c r="C39" s="527"/>
      <c r="D39" s="99" t="s">
        <v>65</v>
      </c>
      <c r="E39" s="99">
        <v>3.1</v>
      </c>
      <c r="F39" s="118">
        <f>740.31*1</f>
        <v>740.31</v>
      </c>
      <c r="G39" s="100">
        <f>E39*F39</f>
        <v>2294.9609999999998</v>
      </c>
      <c r="H39" s="48"/>
    </row>
    <row r="40" spans="1:9" ht="18.75" customHeight="1">
      <c r="A40" s="99">
        <v>22</v>
      </c>
      <c r="B40" s="651" t="s">
        <v>233</v>
      </c>
      <c r="C40" s="527"/>
      <c r="D40" s="99"/>
      <c r="E40" s="99"/>
      <c r="F40" s="100"/>
      <c r="G40" s="100">
        <v>11890.67</v>
      </c>
      <c r="H40" s="621"/>
    </row>
    <row r="41" spans="1:9" ht="21" customHeight="1">
      <c r="A41" s="99">
        <v>23</v>
      </c>
      <c r="B41" s="457" t="s">
        <v>1749</v>
      </c>
      <c r="C41" s="527"/>
      <c r="D41" s="99" t="s">
        <v>167</v>
      </c>
      <c r="E41" s="99"/>
      <c r="F41" s="100"/>
      <c r="G41" s="101"/>
      <c r="H41" s="621"/>
      <c r="I41" s="193"/>
    </row>
    <row r="42" spans="1:9" s="3" customFormat="1" ht="19.5" customHeight="1">
      <c r="A42" s="282" t="s">
        <v>66</v>
      </c>
      <c r="B42" s="281" t="s">
        <v>1629</v>
      </c>
      <c r="C42" s="454"/>
      <c r="D42" s="455"/>
      <c r="E42" s="285"/>
      <c r="F42" s="285">
        <v>0.02</v>
      </c>
      <c r="G42" s="456">
        <f>G37*F42</f>
        <v>1809.3256658983053</v>
      </c>
      <c r="H42" s="621"/>
    </row>
    <row r="43" spans="1:9" ht="48" customHeight="1">
      <c r="A43" s="617">
        <v>24</v>
      </c>
      <c r="B43" s="281" t="s">
        <v>1630</v>
      </c>
      <c r="C43" s="656"/>
      <c r="D43" s="617"/>
      <c r="E43" s="617"/>
      <c r="F43" s="547"/>
      <c r="G43" s="450">
        <f>(G37+G38+G39+G40+G42)*0.125</f>
        <v>14155.776400991526</v>
      </c>
      <c r="H43" s="621"/>
      <c r="I43" s="193"/>
    </row>
    <row r="44" spans="1:9" ht="32.25" customHeight="1">
      <c r="A44" s="95">
        <v>25</v>
      </c>
      <c r="B44" s="127" t="s">
        <v>1785</v>
      </c>
      <c r="C44" s="527"/>
      <c r="D44" s="99"/>
      <c r="E44" s="99"/>
      <c r="F44" s="100"/>
      <c r="G44" s="508">
        <f>G37+G38+G39+G40+G42+G43</f>
        <v>127401.98760892374</v>
      </c>
      <c r="H44" s="621"/>
    </row>
    <row r="45" spans="1:9" ht="18.75" customHeight="1">
      <c r="A45" s="99">
        <v>26</v>
      </c>
      <c r="B45" s="102" t="s">
        <v>1786</v>
      </c>
      <c r="C45" s="527"/>
      <c r="D45" s="99"/>
      <c r="E45" s="99"/>
      <c r="F45" s="100">
        <v>0.09</v>
      </c>
      <c r="G45" s="100">
        <f>G44*F45</f>
        <v>11466.178884803136</v>
      </c>
      <c r="H45" s="621"/>
    </row>
    <row r="46" spans="1:9" ht="18.75" customHeight="1">
      <c r="A46" s="99">
        <v>27</v>
      </c>
      <c r="B46" s="102" t="s">
        <v>1787</v>
      </c>
      <c r="C46" s="527"/>
      <c r="D46" s="99"/>
      <c r="E46" s="99"/>
      <c r="F46" s="100">
        <v>0.09</v>
      </c>
      <c r="G46" s="100">
        <f>G44*F46</f>
        <v>11466.178884803136</v>
      </c>
      <c r="H46" s="45"/>
    </row>
    <row r="47" spans="1:9" ht="32.25" customHeight="1">
      <c r="A47" s="99">
        <v>28</v>
      </c>
      <c r="B47" s="102" t="s">
        <v>1788</v>
      </c>
      <c r="C47" s="527"/>
      <c r="D47" s="99"/>
      <c r="E47" s="99"/>
      <c r="F47" s="100"/>
      <c r="G47" s="100">
        <f>G44+G45+G46</f>
        <v>150334.34537853001</v>
      </c>
      <c r="H47" s="621"/>
    </row>
    <row r="48" spans="1:9" ht="32.25" customHeight="1">
      <c r="A48" s="95">
        <v>29</v>
      </c>
      <c r="B48" s="127" t="s">
        <v>73</v>
      </c>
      <c r="C48" s="527"/>
      <c r="D48" s="99"/>
      <c r="E48" s="99"/>
      <c r="F48" s="100"/>
      <c r="G48" s="508">
        <f>ROUND((G47),0)</f>
        <v>150334</v>
      </c>
      <c r="H48" s="621"/>
    </row>
    <row r="49" spans="1:11">
      <c r="A49" s="1042" t="s">
        <v>74</v>
      </c>
      <c r="B49" s="1042"/>
      <c r="C49" s="478"/>
      <c r="D49" s="479"/>
      <c r="E49" s="248"/>
      <c r="F49" s="248"/>
      <c r="G49" s="248"/>
      <c r="H49" s="248"/>
    </row>
    <row r="50" spans="1:11" ht="42.75" customHeight="1">
      <c r="A50" s="740">
        <v>1</v>
      </c>
      <c r="B50" s="1043" t="s">
        <v>1917</v>
      </c>
      <c r="C50" s="1043"/>
      <c r="D50" s="1043"/>
      <c r="E50" s="1043"/>
      <c r="F50" s="1043"/>
      <c r="G50" s="1043"/>
      <c r="H50" s="689"/>
      <c r="K50" s="464"/>
    </row>
    <row r="51" spans="1:11" ht="15" customHeight="1">
      <c r="A51" s="478">
        <v>2</v>
      </c>
      <c r="B51" s="1036" t="s">
        <v>76</v>
      </c>
      <c r="C51" s="1036"/>
      <c r="D51" s="1036"/>
      <c r="E51" s="1036"/>
      <c r="F51" s="1036"/>
      <c r="G51" s="1036"/>
      <c r="H51" s="18"/>
    </row>
    <row r="52" spans="1:11">
      <c r="A52" s="745"/>
      <c r="B52" s="746"/>
      <c r="C52" s="746"/>
      <c r="D52" s="746"/>
      <c r="E52" s="746"/>
      <c r="F52" s="746"/>
      <c r="G52" s="746"/>
      <c r="H52" s="621"/>
    </row>
    <row r="53" spans="1:11" ht="15.75">
      <c r="A53" s="54"/>
      <c r="B53" s="66"/>
      <c r="C53" s="66"/>
      <c r="D53" s="66"/>
      <c r="E53" s="66"/>
      <c r="F53" s="66"/>
      <c r="G53" s="66"/>
    </row>
    <row r="54" spans="1:11" ht="15.75">
      <c r="A54" s="54"/>
      <c r="B54" s="66"/>
      <c r="C54" s="66"/>
      <c r="D54" s="66"/>
      <c r="E54" s="66"/>
      <c r="F54" s="66"/>
      <c r="G54" s="66"/>
    </row>
    <row r="55" spans="1:11" ht="15.75">
      <c r="A55" s="54"/>
      <c r="B55" s="66"/>
      <c r="C55" s="66"/>
      <c r="D55" s="66"/>
      <c r="E55" s="66"/>
      <c r="F55" s="66"/>
      <c r="G55" s="66"/>
    </row>
    <row r="56" spans="1:11" ht="15.75">
      <c r="A56" s="54"/>
      <c r="B56" s="66"/>
      <c r="C56" s="66"/>
      <c r="D56" s="66"/>
      <c r="E56" s="66"/>
      <c r="F56" s="66"/>
      <c r="G56" s="66"/>
    </row>
    <row r="57" spans="1:11" ht="15.75">
      <c r="A57" s="54"/>
      <c r="B57" s="66"/>
      <c r="C57" s="66"/>
      <c r="D57" s="66"/>
      <c r="E57" s="66"/>
      <c r="F57" s="66"/>
      <c r="G57" s="66"/>
    </row>
    <row r="58" spans="1:11" ht="15.75">
      <c r="A58" s="54"/>
      <c r="B58" s="66"/>
      <c r="C58" s="66"/>
      <c r="D58" s="66"/>
      <c r="E58" s="66"/>
      <c r="F58" s="66"/>
      <c r="G58" s="66"/>
    </row>
    <row r="59" spans="1:11" ht="15.75">
      <c r="A59" s="54"/>
      <c r="B59" s="66"/>
      <c r="C59" s="66"/>
      <c r="D59" s="66"/>
      <c r="E59" s="66"/>
      <c r="F59" s="66"/>
      <c r="G59" s="66"/>
    </row>
    <row r="60" spans="1:11" ht="15.75">
      <c r="A60" s="54"/>
      <c r="B60" s="66"/>
      <c r="C60" s="66"/>
      <c r="D60" s="66"/>
      <c r="E60" s="66"/>
      <c r="F60" s="66"/>
      <c r="G60" s="66"/>
    </row>
    <row r="61" spans="1:11" ht="15.75">
      <c r="A61" s="54"/>
      <c r="B61" s="66"/>
      <c r="C61" s="66"/>
      <c r="D61" s="66"/>
      <c r="E61" s="66"/>
      <c r="F61" s="66"/>
      <c r="G61" s="66"/>
    </row>
    <row r="62" spans="1:11" ht="15.75">
      <c r="A62" s="54"/>
      <c r="B62" s="66"/>
      <c r="C62" s="66"/>
      <c r="D62" s="66"/>
      <c r="E62" s="66"/>
      <c r="F62" s="66"/>
      <c r="G62" s="66"/>
    </row>
    <row r="63" spans="1:11" ht="15.75">
      <c r="A63" s="54"/>
      <c r="B63" s="66"/>
      <c r="C63" s="66"/>
      <c r="D63" s="66"/>
      <c r="E63" s="66"/>
      <c r="F63" s="66"/>
      <c r="G63" s="66"/>
    </row>
    <row r="64" spans="1:11" ht="15.75">
      <c r="A64" s="54"/>
      <c r="B64" s="66"/>
      <c r="C64" s="66"/>
      <c r="D64" s="66"/>
      <c r="E64" s="66"/>
      <c r="F64" s="66"/>
      <c r="G64" s="66"/>
    </row>
    <row r="65" spans="1:7" ht="15.75">
      <c r="A65" s="54"/>
      <c r="B65" s="66"/>
      <c r="C65" s="66"/>
      <c r="D65" s="66"/>
      <c r="E65" s="66"/>
      <c r="F65" s="66"/>
      <c r="G65" s="66"/>
    </row>
    <row r="66" spans="1:7" ht="15.75">
      <c r="A66" s="54"/>
      <c r="B66" s="84"/>
      <c r="C66" s="66"/>
      <c r="D66" s="66"/>
      <c r="E66" s="66"/>
      <c r="F66" s="66"/>
      <c r="G66" s="66"/>
    </row>
    <row r="67" spans="1:7" ht="15.75">
      <c r="A67" s="54"/>
      <c r="B67" s="84"/>
      <c r="C67" s="66"/>
      <c r="D67" s="66"/>
      <c r="E67" s="66"/>
      <c r="F67" s="66"/>
      <c r="G67" s="66"/>
    </row>
    <row r="68" spans="1:7" ht="15.75">
      <c r="A68" s="54"/>
      <c r="B68" s="84"/>
      <c r="C68" s="66"/>
      <c r="D68" s="66"/>
      <c r="E68" s="66"/>
      <c r="F68" s="66"/>
      <c r="G68" s="66"/>
    </row>
    <row r="69" spans="1:7" ht="15.75">
      <c r="A69" s="54"/>
      <c r="B69" s="84"/>
      <c r="C69" s="66"/>
      <c r="D69" s="66"/>
      <c r="E69" s="66"/>
      <c r="F69" s="66"/>
      <c r="G69" s="66"/>
    </row>
    <row r="70" spans="1:7" ht="15.75">
      <c r="A70" s="54"/>
      <c r="B70" s="66"/>
      <c r="C70" s="66"/>
      <c r="D70" s="66"/>
      <c r="E70" s="66"/>
      <c r="F70" s="66"/>
      <c r="G70" s="66"/>
    </row>
    <row r="71" spans="1:7" ht="15.75">
      <c r="A71" s="54"/>
      <c r="B71" s="66"/>
      <c r="C71" s="66"/>
      <c r="D71" s="66"/>
      <c r="E71" s="66"/>
      <c r="F71" s="66"/>
      <c r="G71" s="66"/>
    </row>
    <row r="72" spans="1:7" ht="15.75">
      <c r="A72" s="54"/>
      <c r="B72" s="66"/>
      <c r="C72" s="66"/>
      <c r="D72" s="66"/>
      <c r="E72" s="66"/>
      <c r="F72" s="66"/>
      <c r="G72" s="66"/>
    </row>
    <row r="73" spans="1:7" ht="15.75">
      <c r="A73" s="54"/>
      <c r="B73" s="66"/>
      <c r="C73" s="66"/>
      <c r="D73" s="66"/>
      <c r="E73" s="66"/>
      <c r="F73" s="66"/>
      <c r="G73" s="66"/>
    </row>
    <row r="74" spans="1:7" ht="15.75">
      <c r="A74" s="54"/>
      <c r="B74" s="66"/>
      <c r="C74" s="66"/>
      <c r="D74" s="66"/>
      <c r="E74" s="66"/>
      <c r="F74" s="66"/>
      <c r="G74" s="66"/>
    </row>
    <row r="75" spans="1:7" ht="15.75">
      <c r="A75" s="54"/>
      <c r="B75" s="66"/>
      <c r="C75" s="66"/>
      <c r="D75" s="66"/>
      <c r="E75" s="66"/>
      <c r="F75" s="66"/>
      <c r="G75" s="66"/>
    </row>
  </sheetData>
  <mergeCells count="13">
    <mergeCell ref="B1:D1"/>
    <mergeCell ref="B3:G3"/>
    <mergeCell ref="F5:G5"/>
    <mergeCell ref="A7:A8"/>
    <mergeCell ref="B7:B8"/>
    <mergeCell ref="C7:C8"/>
    <mergeCell ref="D7:D8"/>
    <mergeCell ref="E7:G7"/>
    <mergeCell ref="A49:B49"/>
    <mergeCell ref="B50:G50"/>
    <mergeCell ref="B51:G51"/>
    <mergeCell ref="A16:A18"/>
    <mergeCell ref="A28:A35"/>
  </mergeCells>
  <conditionalFormatting sqref="B36">
    <cfRule type="cellIs" dxfId="15" priority="2" stopIfTrue="1" operator="equal">
      <formula>"?"</formula>
    </cfRule>
  </conditionalFormatting>
  <conditionalFormatting sqref="B37">
    <cfRule type="cellIs" dxfId="14" priority="1" stopIfTrue="1" operator="equal">
      <formula>"?"</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L57"/>
  <sheetViews>
    <sheetView workbookViewId="0">
      <pane ySplit="9" topLeftCell="A10" activePane="bottomLeft" state="frozen"/>
      <selection pane="bottomLeft" activeCell="E24" sqref="E24"/>
    </sheetView>
  </sheetViews>
  <sheetFormatPr defaultRowHeight="12.75"/>
  <cols>
    <col min="1" max="1" width="4.7109375" style="173" customWidth="1"/>
    <col min="2" max="2" width="61" style="173" customWidth="1"/>
    <col min="3" max="3" width="12.5703125" style="173" customWidth="1"/>
    <col min="4" max="4" width="5.7109375" style="173" bestFit="1" customWidth="1"/>
    <col min="5" max="5" width="9.5703125" style="173" bestFit="1" customWidth="1"/>
    <col min="6" max="6" width="7.28515625" style="173" bestFit="1" customWidth="1"/>
    <col min="7" max="7" width="18.28515625" style="173" customWidth="1"/>
    <col min="8" max="8" width="17.140625" style="173" customWidth="1"/>
    <col min="9" max="9" width="19.85546875" style="173" customWidth="1"/>
    <col min="10" max="10" width="13.7109375" style="173" customWidth="1"/>
    <col min="11" max="11" width="11.28515625" style="173" customWidth="1"/>
    <col min="12" max="15" width="9.140625" style="173"/>
    <col min="16" max="16" width="11" style="173" bestFit="1" customWidth="1"/>
    <col min="17" max="255" width="9.140625" style="173"/>
    <col min="256" max="256" width="4.7109375" style="173" customWidth="1"/>
    <col min="257" max="257" width="61" style="173" customWidth="1"/>
    <col min="258" max="258" width="12.5703125" style="173" customWidth="1"/>
    <col min="259" max="259" width="5.7109375" style="173" bestFit="1" customWidth="1"/>
    <col min="260" max="260" width="9.5703125" style="173" bestFit="1" customWidth="1"/>
    <col min="261" max="261" width="5" style="173" bestFit="1" customWidth="1"/>
    <col min="262" max="262" width="18.28515625" style="173" customWidth="1"/>
    <col min="263" max="263" width="22" style="173" customWidth="1"/>
    <col min="264" max="264" width="19.7109375" style="173" customWidth="1"/>
    <col min="265" max="265" width="13.7109375" style="173" bestFit="1" customWidth="1"/>
    <col min="266" max="266" width="13.7109375" style="173" customWidth="1"/>
    <col min="267" max="267" width="11.28515625" style="173" customWidth="1"/>
    <col min="268" max="271" width="9.140625" style="173"/>
    <col min="272" max="272" width="11" style="173" bestFit="1" customWidth="1"/>
    <col min="273" max="511" width="9.140625" style="173"/>
    <col min="512" max="512" width="4.7109375" style="173" customWidth="1"/>
    <col min="513" max="513" width="61" style="173" customWidth="1"/>
    <col min="514" max="514" width="12.5703125" style="173" customWidth="1"/>
    <col min="515" max="515" width="5.7109375" style="173" bestFit="1" customWidth="1"/>
    <col min="516" max="516" width="9.5703125" style="173" bestFit="1" customWidth="1"/>
    <col min="517" max="517" width="5" style="173" bestFit="1" customWidth="1"/>
    <col min="518" max="518" width="18.28515625" style="173" customWidth="1"/>
    <col min="519" max="519" width="22" style="173" customWidth="1"/>
    <col min="520" max="520" width="19.7109375" style="173" customWidth="1"/>
    <col min="521" max="521" width="13.7109375" style="173" bestFit="1" customWidth="1"/>
    <col min="522" max="522" width="13.7109375" style="173" customWidth="1"/>
    <col min="523" max="523" width="11.28515625" style="173" customWidth="1"/>
    <col min="524" max="527" width="9.140625" style="173"/>
    <col min="528" max="528" width="11" style="173" bestFit="1" customWidth="1"/>
    <col min="529" max="767" width="9.140625" style="173"/>
    <col min="768" max="768" width="4.7109375" style="173" customWidth="1"/>
    <col min="769" max="769" width="61" style="173" customWidth="1"/>
    <col min="770" max="770" width="12.5703125" style="173" customWidth="1"/>
    <col min="771" max="771" width="5.7109375" style="173" bestFit="1" customWidth="1"/>
    <col min="772" max="772" width="9.5703125" style="173" bestFit="1" customWidth="1"/>
    <col min="773" max="773" width="5" style="173" bestFit="1" customWidth="1"/>
    <col min="774" max="774" width="18.28515625" style="173" customWidth="1"/>
    <col min="775" max="775" width="22" style="173" customWidth="1"/>
    <col min="776" max="776" width="19.7109375" style="173" customWidth="1"/>
    <col min="777" max="777" width="13.7109375" style="173" bestFit="1" customWidth="1"/>
    <col min="778" max="778" width="13.7109375" style="173" customWidth="1"/>
    <col min="779" max="779" width="11.28515625" style="173" customWidth="1"/>
    <col min="780" max="783" width="9.140625" style="173"/>
    <col min="784" max="784" width="11" style="173" bestFit="1" customWidth="1"/>
    <col min="785" max="1023" width="9.140625" style="173"/>
    <col min="1024" max="1024" width="4.7109375" style="173" customWidth="1"/>
    <col min="1025" max="1025" width="61" style="173" customWidth="1"/>
    <col min="1026" max="1026" width="12.5703125" style="173" customWidth="1"/>
    <col min="1027" max="1027" width="5.7109375" style="173" bestFit="1" customWidth="1"/>
    <col min="1028" max="1028" width="9.5703125" style="173" bestFit="1" customWidth="1"/>
    <col min="1029" max="1029" width="5" style="173" bestFit="1" customWidth="1"/>
    <col min="1030" max="1030" width="18.28515625" style="173" customWidth="1"/>
    <col min="1031" max="1031" width="22" style="173" customWidth="1"/>
    <col min="1032" max="1032" width="19.7109375" style="173" customWidth="1"/>
    <col min="1033" max="1033" width="13.7109375" style="173" bestFit="1" customWidth="1"/>
    <col min="1034" max="1034" width="13.7109375" style="173" customWidth="1"/>
    <col min="1035" max="1035" width="11.28515625" style="173" customWidth="1"/>
    <col min="1036" max="1039" width="9.140625" style="173"/>
    <col min="1040" max="1040" width="11" style="173" bestFit="1" customWidth="1"/>
    <col min="1041" max="1279" width="9.140625" style="173"/>
    <col min="1280" max="1280" width="4.7109375" style="173" customWidth="1"/>
    <col min="1281" max="1281" width="61" style="173" customWidth="1"/>
    <col min="1282" max="1282" width="12.5703125" style="173" customWidth="1"/>
    <col min="1283" max="1283" width="5.7109375" style="173" bestFit="1" customWidth="1"/>
    <col min="1284" max="1284" width="9.5703125" style="173" bestFit="1" customWidth="1"/>
    <col min="1285" max="1285" width="5" style="173" bestFit="1" customWidth="1"/>
    <col min="1286" max="1286" width="18.28515625" style="173" customWidth="1"/>
    <col min="1287" max="1287" width="22" style="173" customWidth="1"/>
    <col min="1288" max="1288" width="19.7109375" style="173" customWidth="1"/>
    <col min="1289" max="1289" width="13.7109375" style="173" bestFit="1" customWidth="1"/>
    <col min="1290" max="1290" width="13.7109375" style="173" customWidth="1"/>
    <col min="1291" max="1291" width="11.28515625" style="173" customWidth="1"/>
    <col min="1292" max="1295" width="9.140625" style="173"/>
    <col min="1296" max="1296" width="11" style="173" bestFit="1" customWidth="1"/>
    <col min="1297" max="1535" width="9.140625" style="173"/>
    <col min="1536" max="1536" width="4.7109375" style="173" customWidth="1"/>
    <col min="1537" max="1537" width="61" style="173" customWidth="1"/>
    <col min="1538" max="1538" width="12.5703125" style="173" customWidth="1"/>
    <col min="1539" max="1539" width="5.7109375" style="173" bestFit="1" customWidth="1"/>
    <col min="1540" max="1540" width="9.5703125" style="173" bestFit="1" customWidth="1"/>
    <col min="1541" max="1541" width="5" style="173" bestFit="1" customWidth="1"/>
    <col min="1542" max="1542" width="18.28515625" style="173" customWidth="1"/>
    <col min="1543" max="1543" width="22" style="173" customWidth="1"/>
    <col min="1544" max="1544" width="19.7109375" style="173" customWidth="1"/>
    <col min="1545" max="1545" width="13.7109375" style="173" bestFit="1" customWidth="1"/>
    <col min="1546" max="1546" width="13.7109375" style="173" customWidth="1"/>
    <col min="1547" max="1547" width="11.28515625" style="173" customWidth="1"/>
    <col min="1548" max="1551" width="9.140625" style="173"/>
    <col min="1552" max="1552" width="11" style="173" bestFit="1" customWidth="1"/>
    <col min="1553" max="1791" width="9.140625" style="173"/>
    <col min="1792" max="1792" width="4.7109375" style="173" customWidth="1"/>
    <col min="1793" max="1793" width="61" style="173" customWidth="1"/>
    <col min="1794" max="1794" width="12.5703125" style="173" customWidth="1"/>
    <col min="1795" max="1795" width="5.7109375" style="173" bestFit="1" customWidth="1"/>
    <col min="1796" max="1796" width="9.5703125" style="173" bestFit="1" customWidth="1"/>
    <col min="1797" max="1797" width="5" style="173" bestFit="1" customWidth="1"/>
    <col min="1798" max="1798" width="18.28515625" style="173" customWidth="1"/>
    <col min="1799" max="1799" width="22" style="173" customWidth="1"/>
    <col min="1800" max="1800" width="19.7109375" style="173" customWidth="1"/>
    <col min="1801" max="1801" width="13.7109375" style="173" bestFit="1" customWidth="1"/>
    <col min="1802" max="1802" width="13.7109375" style="173" customWidth="1"/>
    <col min="1803" max="1803" width="11.28515625" style="173" customWidth="1"/>
    <col min="1804" max="1807" width="9.140625" style="173"/>
    <col min="1808" max="1808" width="11" style="173" bestFit="1" customWidth="1"/>
    <col min="1809" max="2047" width="9.140625" style="173"/>
    <col min="2048" max="2048" width="4.7109375" style="173" customWidth="1"/>
    <col min="2049" max="2049" width="61" style="173" customWidth="1"/>
    <col min="2050" max="2050" width="12.5703125" style="173" customWidth="1"/>
    <col min="2051" max="2051" width="5.7109375" style="173" bestFit="1" customWidth="1"/>
    <col min="2052" max="2052" width="9.5703125" style="173" bestFit="1" customWidth="1"/>
    <col min="2053" max="2053" width="5" style="173" bestFit="1" customWidth="1"/>
    <col min="2054" max="2054" width="18.28515625" style="173" customWidth="1"/>
    <col min="2055" max="2055" width="22" style="173" customWidth="1"/>
    <col min="2056" max="2056" width="19.7109375" style="173" customWidth="1"/>
    <col min="2057" max="2057" width="13.7109375" style="173" bestFit="1" customWidth="1"/>
    <col min="2058" max="2058" width="13.7109375" style="173" customWidth="1"/>
    <col min="2059" max="2059" width="11.28515625" style="173" customWidth="1"/>
    <col min="2060" max="2063" width="9.140625" style="173"/>
    <col min="2064" max="2064" width="11" style="173" bestFit="1" customWidth="1"/>
    <col min="2065" max="2303" width="9.140625" style="173"/>
    <col min="2304" max="2304" width="4.7109375" style="173" customWidth="1"/>
    <col min="2305" max="2305" width="61" style="173" customWidth="1"/>
    <col min="2306" max="2306" width="12.5703125" style="173" customWidth="1"/>
    <col min="2307" max="2307" width="5.7109375" style="173" bestFit="1" customWidth="1"/>
    <col min="2308" max="2308" width="9.5703125" style="173" bestFit="1" customWidth="1"/>
    <col min="2309" max="2309" width="5" style="173" bestFit="1" customWidth="1"/>
    <col min="2310" max="2310" width="18.28515625" style="173" customWidth="1"/>
    <col min="2311" max="2311" width="22" style="173" customWidth="1"/>
    <col min="2312" max="2312" width="19.7109375" style="173" customWidth="1"/>
    <col min="2313" max="2313" width="13.7109375" style="173" bestFit="1" customWidth="1"/>
    <col min="2314" max="2314" width="13.7109375" style="173" customWidth="1"/>
    <col min="2315" max="2315" width="11.28515625" style="173" customWidth="1"/>
    <col min="2316" max="2319" width="9.140625" style="173"/>
    <col min="2320" max="2320" width="11" style="173" bestFit="1" customWidth="1"/>
    <col min="2321" max="2559" width="9.140625" style="173"/>
    <col min="2560" max="2560" width="4.7109375" style="173" customWidth="1"/>
    <col min="2561" max="2561" width="61" style="173" customWidth="1"/>
    <col min="2562" max="2562" width="12.5703125" style="173" customWidth="1"/>
    <col min="2563" max="2563" width="5.7109375" style="173" bestFit="1" customWidth="1"/>
    <col min="2564" max="2564" width="9.5703125" style="173" bestFit="1" customWidth="1"/>
    <col min="2565" max="2565" width="5" style="173" bestFit="1" customWidth="1"/>
    <col min="2566" max="2566" width="18.28515625" style="173" customWidth="1"/>
    <col min="2567" max="2567" width="22" style="173" customWidth="1"/>
    <col min="2568" max="2568" width="19.7109375" style="173" customWidth="1"/>
    <col min="2569" max="2569" width="13.7109375" style="173" bestFit="1" customWidth="1"/>
    <col min="2570" max="2570" width="13.7109375" style="173" customWidth="1"/>
    <col min="2571" max="2571" width="11.28515625" style="173" customWidth="1"/>
    <col min="2572" max="2575" width="9.140625" style="173"/>
    <col min="2576" max="2576" width="11" style="173" bestFit="1" customWidth="1"/>
    <col min="2577" max="2815" width="9.140625" style="173"/>
    <col min="2816" max="2816" width="4.7109375" style="173" customWidth="1"/>
    <col min="2817" max="2817" width="61" style="173" customWidth="1"/>
    <col min="2818" max="2818" width="12.5703125" style="173" customWidth="1"/>
    <col min="2819" max="2819" width="5.7109375" style="173" bestFit="1" customWidth="1"/>
    <col min="2820" max="2820" width="9.5703125" style="173" bestFit="1" customWidth="1"/>
    <col min="2821" max="2821" width="5" style="173" bestFit="1" customWidth="1"/>
    <col min="2822" max="2822" width="18.28515625" style="173" customWidth="1"/>
    <col min="2823" max="2823" width="22" style="173" customWidth="1"/>
    <col min="2824" max="2824" width="19.7109375" style="173" customWidth="1"/>
    <col min="2825" max="2825" width="13.7109375" style="173" bestFit="1" customWidth="1"/>
    <col min="2826" max="2826" width="13.7109375" style="173" customWidth="1"/>
    <col min="2827" max="2827" width="11.28515625" style="173" customWidth="1"/>
    <col min="2828" max="2831" width="9.140625" style="173"/>
    <col min="2832" max="2832" width="11" style="173" bestFit="1" customWidth="1"/>
    <col min="2833" max="3071" width="9.140625" style="173"/>
    <col min="3072" max="3072" width="4.7109375" style="173" customWidth="1"/>
    <col min="3073" max="3073" width="61" style="173" customWidth="1"/>
    <col min="3074" max="3074" width="12.5703125" style="173" customWidth="1"/>
    <col min="3075" max="3075" width="5.7109375" style="173" bestFit="1" customWidth="1"/>
    <col min="3076" max="3076" width="9.5703125" style="173" bestFit="1" customWidth="1"/>
    <col min="3077" max="3077" width="5" style="173" bestFit="1" customWidth="1"/>
    <col min="3078" max="3078" width="18.28515625" style="173" customWidth="1"/>
    <col min="3079" max="3079" width="22" style="173" customWidth="1"/>
    <col min="3080" max="3080" width="19.7109375" style="173" customWidth="1"/>
    <col min="3081" max="3081" width="13.7109375" style="173" bestFit="1" customWidth="1"/>
    <col min="3082" max="3082" width="13.7109375" style="173" customWidth="1"/>
    <col min="3083" max="3083" width="11.28515625" style="173" customWidth="1"/>
    <col min="3084" max="3087" width="9.140625" style="173"/>
    <col min="3088" max="3088" width="11" style="173" bestFit="1" customWidth="1"/>
    <col min="3089" max="3327" width="9.140625" style="173"/>
    <col min="3328" max="3328" width="4.7109375" style="173" customWidth="1"/>
    <col min="3329" max="3329" width="61" style="173" customWidth="1"/>
    <col min="3330" max="3330" width="12.5703125" style="173" customWidth="1"/>
    <col min="3331" max="3331" width="5.7109375" style="173" bestFit="1" customWidth="1"/>
    <col min="3332" max="3332" width="9.5703125" style="173" bestFit="1" customWidth="1"/>
    <col min="3333" max="3333" width="5" style="173" bestFit="1" customWidth="1"/>
    <col min="3334" max="3334" width="18.28515625" style="173" customWidth="1"/>
    <col min="3335" max="3335" width="22" style="173" customWidth="1"/>
    <col min="3336" max="3336" width="19.7109375" style="173" customWidth="1"/>
    <col min="3337" max="3337" width="13.7109375" style="173" bestFit="1" customWidth="1"/>
    <col min="3338" max="3338" width="13.7109375" style="173" customWidth="1"/>
    <col min="3339" max="3339" width="11.28515625" style="173" customWidth="1"/>
    <col min="3340" max="3343" width="9.140625" style="173"/>
    <col min="3344" max="3344" width="11" style="173" bestFit="1" customWidth="1"/>
    <col min="3345" max="3583" width="9.140625" style="173"/>
    <col min="3584" max="3584" width="4.7109375" style="173" customWidth="1"/>
    <col min="3585" max="3585" width="61" style="173" customWidth="1"/>
    <col min="3586" max="3586" width="12.5703125" style="173" customWidth="1"/>
    <col min="3587" max="3587" width="5.7109375" style="173" bestFit="1" customWidth="1"/>
    <col min="3588" max="3588" width="9.5703125" style="173" bestFit="1" customWidth="1"/>
    <col min="3589" max="3589" width="5" style="173" bestFit="1" customWidth="1"/>
    <col min="3590" max="3590" width="18.28515625" style="173" customWidth="1"/>
    <col min="3591" max="3591" width="22" style="173" customWidth="1"/>
    <col min="3592" max="3592" width="19.7109375" style="173" customWidth="1"/>
    <col min="3593" max="3593" width="13.7109375" style="173" bestFit="1" customWidth="1"/>
    <col min="3594" max="3594" width="13.7109375" style="173" customWidth="1"/>
    <col min="3595" max="3595" width="11.28515625" style="173" customWidth="1"/>
    <col min="3596" max="3599" width="9.140625" style="173"/>
    <col min="3600" max="3600" width="11" style="173" bestFit="1" customWidth="1"/>
    <col min="3601" max="3839" width="9.140625" style="173"/>
    <col min="3840" max="3840" width="4.7109375" style="173" customWidth="1"/>
    <col min="3841" max="3841" width="61" style="173" customWidth="1"/>
    <col min="3842" max="3842" width="12.5703125" style="173" customWidth="1"/>
    <col min="3843" max="3843" width="5.7109375" style="173" bestFit="1" customWidth="1"/>
    <col min="3844" max="3844" width="9.5703125" style="173" bestFit="1" customWidth="1"/>
    <col min="3845" max="3845" width="5" style="173" bestFit="1" customWidth="1"/>
    <col min="3846" max="3846" width="18.28515625" style="173" customWidth="1"/>
    <col min="3847" max="3847" width="22" style="173" customWidth="1"/>
    <col min="3848" max="3848" width="19.7109375" style="173" customWidth="1"/>
    <col min="3849" max="3849" width="13.7109375" style="173" bestFit="1" customWidth="1"/>
    <col min="3850" max="3850" width="13.7109375" style="173" customWidth="1"/>
    <col min="3851" max="3851" width="11.28515625" style="173" customWidth="1"/>
    <col min="3852" max="3855" width="9.140625" style="173"/>
    <col min="3856" max="3856" width="11" style="173" bestFit="1" customWidth="1"/>
    <col min="3857" max="4095" width="9.140625" style="173"/>
    <col min="4096" max="4096" width="4.7109375" style="173" customWidth="1"/>
    <col min="4097" max="4097" width="61" style="173" customWidth="1"/>
    <col min="4098" max="4098" width="12.5703125" style="173" customWidth="1"/>
    <col min="4099" max="4099" width="5.7109375" style="173" bestFit="1" customWidth="1"/>
    <col min="4100" max="4100" width="9.5703125" style="173" bestFit="1" customWidth="1"/>
    <col min="4101" max="4101" width="5" style="173" bestFit="1" customWidth="1"/>
    <col min="4102" max="4102" width="18.28515625" style="173" customWidth="1"/>
    <col min="4103" max="4103" width="22" style="173" customWidth="1"/>
    <col min="4104" max="4104" width="19.7109375" style="173" customWidth="1"/>
    <col min="4105" max="4105" width="13.7109375" style="173" bestFit="1" customWidth="1"/>
    <col min="4106" max="4106" width="13.7109375" style="173" customWidth="1"/>
    <col min="4107" max="4107" width="11.28515625" style="173" customWidth="1"/>
    <col min="4108" max="4111" width="9.140625" style="173"/>
    <col min="4112" max="4112" width="11" style="173" bestFit="1" customWidth="1"/>
    <col min="4113" max="4351" width="9.140625" style="173"/>
    <col min="4352" max="4352" width="4.7109375" style="173" customWidth="1"/>
    <col min="4353" max="4353" width="61" style="173" customWidth="1"/>
    <col min="4354" max="4354" width="12.5703125" style="173" customWidth="1"/>
    <col min="4355" max="4355" width="5.7109375" style="173" bestFit="1" customWidth="1"/>
    <col min="4356" max="4356" width="9.5703125" style="173" bestFit="1" customWidth="1"/>
    <col min="4357" max="4357" width="5" style="173" bestFit="1" customWidth="1"/>
    <col min="4358" max="4358" width="18.28515625" style="173" customWidth="1"/>
    <col min="4359" max="4359" width="22" style="173" customWidth="1"/>
    <col min="4360" max="4360" width="19.7109375" style="173" customWidth="1"/>
    <col min="4361" max="4361" width="13.7109375" style="173" bestFit="1" customWidth="1"/>
    <col min="4362" max="4362" width="13.7109375" style="173" customWidth="1"/>
    <col min="4363" max="4363" width="11.28515625" style="173" customWidth="1"/>
    <col min="4364" max="4367" width="9.140625" style="173"/>
    <col min="4368" max="4368" width="11" style="173" bestFit="1" customWidth="1"/>
    <col min="4369" max="4607" width="9.140625" style="173"/>
    <col min="4608" max="4608" width="4.7109375" style="173" customWidth="1"/>
    <col min="4609" max="4609" width="61" style="173" customWidth="1"/>
    <col min="4610" max="4610" width="12.5703125" style="173" customWidth="1"/>
    <col min="4611" max="4611" width="5.7109375" style="173" bestFit="1" customWidth="1"/>
    <col min="4612" max="4612" width="9.5703125" style="173" bestFit="1" customWidth="1"/>
    <col min="4613" max="4613" width="5" style="173" bestFit="1" customWidth="1"/>
    <col min="4614" max="4614" width="18.28515625" style="173" customWidth="1"/>
    <col min="4615" max="4615" width="22" style="173" customWidth="1"/>
    <col min="4616" max="4616" width="19.7109375" style="173" customWidth="1"/>
    <col min="4617" max="4617" width="13.7109375" style="173" bestFit="1" customWidth="1"/>
    <col min="4618" max="4618" width="13.7109375" style="173" customWidth="1"/>
    <col min="4619" max="4619" width="11.28515625" style="173" customWidth="1"/>
    <col min="4620" max="4623" width="9.140625" style="173"/>
    <col min="4624" max="4624" width="11" style="173" bestFit="1" customWidth="1"/>
    <col min="4625" max="4863" width="9.140625" style="173"/>
    <col min="4864" max="4864" width="4.7109375" style="173" customWidth="1"/>
    <col min="4865" max="4865" width="61" style="173" customWidth="1"/>
    <col min="4866" max="4866" width="12.5703125" style="173" customWidth="1"/>
    <col min="4867" max="4867" width="5.7109375" style="173" bestFit="1" customWidth="1"/>
    <col min="4868" max="4868" width="9.5703125" style="173" bestFit="1" customWidth="1"/>
    <col min="4869" max="4869" width="5" style="173" bestFit="1" customWidth="1"/>
    <col min="4870" max="4870" width="18.28515625" style="173" customWidth="1"/>
    <col min="4871" max="4871" width="22" style="173" customWidth="1"/>
    <col min="4872" max="4872" width="19.7109375" style="173" customWidth="1"/>
    <col min="4873" max="4873" width="13.7109375" style="173" bestFit="1" customWidth="1"/>
    <col min="4874" max="4874" width="13.7109375" style="173" customWidth="1"/>
    <col min="4875" max="4875" width="11.28515625" style="173" customWidth="1"/>
    <col min="4876" max="4879" width="9.140625" style="173"/>
    <col min="4880" max="4880" width="11" style="173" bestFit="1" customWidth="1"/>
    <col min="4881" max="5119" width="9.140625" style="173"/>
    <col min="5120" max="5120" width="4.7109375" style="173" customWidth="1"/>
    <col min="5121" max="5121" width="61" style="173" customWidth="1"/>
    <col min="5122" max="5122" width="12.5703125" style="173" customWidth="1"/>
    <col min="5123" max="5123" width="5.7109375" style="173" bestFit="1" customWidth="1"/>
    <col min="5124" max="5124" width="9.5703125" style="173" bestFit="1" customWidth="1"/>
    <col min="5125" max="5125" width="5" style="173" bestFit="1" customWidth="1"/>
    <col min="5126" max="5126" width="18.28515625" style="173" customWidth="1"/>
    <col min="5127" max="5127" width="22" style="173" customWidth="1"/>
    <col min="5128" max="5128" width="19.7109375" style="173" customWidth="1"/>
    <col min="5129" max="5129" width="13.7109375" style="173" bestFit="1" customWidth="1"/>
    <col min="5130" max="5130" width="13.7109375" style="173" customWidth="1"/>
    <col min="5131" max="5131" width="11.28515625" style="173" customWidth="1"/>
    <col min="5132" max="5135" width="9.140625" style="173"/>
    <col min="5136" max="5136" width="11" style="173" bestFit="1" customWidth="1"/>
    <col min="5137" max="5375" width="9.140625" style="173"/>
    <col min="5376" max="5376" width="4.7109375" style="173" customWidth="1"/>
    <col min="5377" max="5377" width="61" style="173" customWidth="1"/>
    <col min="5378" max="5378" width="12.5703125" style="173" customWidth="1"/>
    <col min="5379" max="5379" width="5.7109375" style="173" bestFit="1" customWidth="1"/>
    <col min="5380" max="5380" width="9.5703125" style="173" bestFit="1" customWidth="1"/>
    <col min="5381" max="5381" width="5" style="173" bestFit="1" customWidth="1"/>
    <col min="5382" max="5382" width="18.28515625" style="173" customWidth="1"/>
    <col min="5383" max="5383" width="22" style="173" customWidth="1"/>
    <col min="5384" max="5384" width="19.7109375" style="173" customWidth="1"/>
    <col min="5385" max="5385" width="13.7109375" style="173" bestFit="1" customWidth="1"/>
    <col min="5386" max="5386" width="13.7109375" style="173" customWidth="1"/>
    <col min="5387" max="5387" width="11.28515625" style="173" customWidth="1"/>
    <col min="5388" max="5391" width="9.140625" style="173"/>
    <col min="5392" max="5392" width="11" style="173" bestFit="1" customWidth="1"/>
    <col min="5393" max="5631" width="9.140625" style="173"/>
    <col min="5632" max="5632" width="4.7109375" style="173" customWidth="1"/>
    <col min="5633" max="5633" width="61" style="173" customWidth="1"/>
    <col min="5634" max="5634" width="12.5703125" style="173" customWidth="1"/>
    <col min="5635" max="5635" width="5.7109375" style="173" bestFit="1" customWidth="1"/>
    <col min="5636" max="5636" width="9.5703125" style="173" bestFit="1" customWidth="1"/>
    <col min="5637" max="5637" width="5" style="173" bestFit="1" customWidth="1"/>
    <col min="5638" max="5638" width="18.28515625" style="173" customWidth="1"/>
    <col min="5639" max="5639" width="22" style="173" customWidth="1"/>
    <col min="5640" max="5640" width="19.7109375" style="173" customWidth="1"/>
    <col min="5641" max="5641" width="13.7109375" style="173" bestFit="1" customWidth="1"/>
    <col min="5642" max="5642" width="13.7109375" style="173" customWidth="1"/>
    <col min="5643" max="5643" width="11.28515625" style="173" customWidth="1"/>
    <col min="5644" max="5647" width="9.140625" style="173"/>
    <col min="5648" max="5648" width="11" style="173" bestFit="1" customWidth="1"/>
    <col min="5649" max="5887" width="9.140625" style="173"/>
    <col min="5888" max="5888" width="4.7109375" style="173" customWidth="1"/>
    <col min="5889" max="5889" width="61" style="173" customWidth="1"/>
    <col min="5890" max="5890" width="12.5703125" style="173" customWidth="1"/>
    <col min="5891" max="5891" width="5.7109375" style="173" bestFit="1" customWidth="1"/>
    <col min="5892" max="5892" width="9.5703125" style="173" bestFit="1" customWidth="1"/>
    <col min="5893" max="5893" width="5" style="173" bestFit="1" customWidth="1"/>
    <col min="5894" max="5894" width="18.28515625" style="173" customWidth="1"/>
    <col min="5895" max="5895" width="22" style="173" customWidth="1"/>
    <col min="5896" max="5896" width="19.7109375" style="173" customWidth="1"/>
    <col min="5897" max="5897" width="13.7109375" style="173" bestFit="1" customWidth="1"/>
    <col min="5898" max="5898" width="13.7109375" style="173" customWidth="1"/>
    <col min="5899" max="5899" width="11.28515625" style="173" customWidth="1"/>
    <col min="5900" max="5903" width="9.140625" style="173"/>
    <col min="5904" max="5904" width="11" style="173" bestFit="1" customWidth="1"/>
    <col min="5905" max="6143" width="9.140625" style="173"/>
    <col min="6144" max="6144" width="4.7109375" style="173" customWidth="1"/>
    <col min="6145" max="6145" width="61" style="173" customWidth="1"/>
    <col min="6146" max="6146" width="12.5703125" style="173" customWidth="1"/>
    <col min="6147" max="6147" width="5.7109375" style="173" bestFit="1" customWidth="1"/>
    <col min="6148" max="6148" width="9.5703125" style="173" bestFit="1" customWidth="1"/>
    <col min="6149" max="6149" width="5" style="173" bestFit="1" customWidth="1"/>
    <col min="6150" max="6150" width="18.28515625" style="173" customWidth="1"/>
    <col min="6151" max="6151" width="22" style="173" customWidth="1"/>
    <col min="6152" max="6152" width="19.7109375" style="173" customWidth="1"/>
    <col min="6153" max="6153" width="13.7109375" style="173" bestFit="1" customWidth="1"/>
    <col min="6154" max="6154" width="13.7109375" style="173" customWidth="1"/>
    <col min="6155" max="6155" width="11.28515625" style="173" customWidth="1"/>
    <col min="6156" max="6159" width="9.140625" style="173"/>
    <col min="6160" max="6160" width="11" style="173" bestFit="1" customWidth="1"/>
    <col min="6161" max="6399" width="9.140625" style="173"/>
    <col min="6400" max="6400" width="4.7109375" style="173" customWidth="1"/>
    <col min="6401" max="6401" width="61" style="173" customWidth="1"/>
    <col min="6402" max="6402" width="12.5703125" style="173" customWidth="1"/>
    <col min="6403" max="6403" width="5.7109375" style="173" bestFit="1" customWidth="1"/>
    <col min="6404" max="6404" width="9.5703125" style="173" bestFit="1" customWidth="1"/>
    <col min="6405" max="6405" width="5" style="173" bestFit="1" customWidth="1"/>
    <col min="6406" max="6406" width="18.28515625" style="173" customWidth="1"/>
    <col min="6407" max="6407" width="22" style="173" customWidth="1"/>
    <col min="6408" max="6408" width="19.7109375" style="173" customWidth="1"/>
    <col min="6409" max="6409" width="13.7109375" style="173" bestFit="1" customWidth="1"/>
    <col min="6410" max="6410" width="13.7109375" style="173" customWidth="1"/>
    <col min="6411" max="6411" width="11.28515625" style="173" customWidth="1"/>
    <col min="6412" max="6415" width="9.140625" style="173"/>
    <col min="6416" max="6416" width="11" style="173" bestFit="1" customWidth="1"/>
    <col min="6417" max="6655" width="9.140625" style="173"/>
    <col min="6656" max="6656" width="4.7109375" style="173" customWidth="1"/>
    <col min="6657" max="6657" width="61" style="173" customWidth="1"/>
    <col min="6658" max="6658" width="12.5703125" style="173" customWidth="1"/>
    <col min="6659" max="6659" width="5.7109375" style="173" bestFit="1" customWidth="1"/>
    <col min="6660" max="6660" width="9.5703125" style="173" bestFit="1" customWidth="1"/>
    <col min="6661" max="6661" width="5" style="173" bestFit="1" customWidth="1"/>
    <col min="6662" max="6662" width="18.28515625" style="173" customWidth="1"/>
    <col min="6663" max="6663" width="22" style="173" customWidth="1"/>
    <col min="6664" max="6664" width="19.7109375" style="173" customWidth="1"/>
    <col min="6665" max="6665" width="13.7109375" style="173" bestFit="1" customWidth="1"/>
    <col min="6666" max="6666" width="13.7109375" style="173" customWidth="1"/>
    <col min="6667" max="6667" width="11.28515625" style="173" customWidth="1"/>
    <col min="6668" max="6671" width="9.140625" style="173"/>
    <col min="6672" max="6672" width="11" style="173" bestFit="1" customWidth="1"/>
    <col min="6673" max="6911" width="9.140625" style="173"/>
    <col min="6912" max="6912" width="4.7109375" style="173" customWidth="1"/>
    <col min="6913" max="6913" width="61" style="173" customWidth="1"/>
    <col min="6914" max="6914" width="12.5703125" style="173" customWidth="1"/>
    <col min="6915" max="6915" width="5.7109375" style="173" bestFit="1" customWidth="1"/>
    <col min="6916" max="6916" width="9.5703125" style="173" bestFit="1" customWidth="1"/>
    <col min="6917" max="6917" width="5" style="173" bestFit="1" customWidth="1"/>
    <col min="6918" max="6918" width="18.28515625" style="173" customWidth="1"/>
    <col min="6919" max="6919" width="22" style="173" customWidth="1"/>
    <col min="6920" max="6920" width="19.7109375" style="173" customWidth="1"/>
    <col min="6921" max="6921" width="13.7109375" style="173" bestFit="1" customWidth="1"/>
    <col min="6922" max="6922" width="13.7109375" style="173" customWidth="1"/>
    <col min="6923" max="6923" width="11.28515625" style="173" customWidth="1"/>
    <col min="6924" max="6927" width="9.140625" style="173"/>
    <col min="6928" max="6928" width="11" style="173" bestFit="1" customWidth="1"/>
    <col min="6929" max="7167" width="9.140625" style="173"/>
    <col min="7168" max="7168" width="4.7109375" style="173" customWidth="1"/>
    <col min="7169" max="7169" width="61" style="173" customWidth="1"/>
    <col min="7170" max="7170" width="12.5703125" style="173" customWidth="1"/>
    <col min="7171" max="7171" width="5.7109375" style="173" bestFit="1" customWidth="1"/>
    <col min="7172" max="7172" width="9.5703125" style="173" bestFit="1" customWidth="1"/>
    <col min="7173" max="7173" width="5" style="173" bestFit="1" customWidth="1"/>
    <col min="7174" max="7174" width="18.28515625" style="173" customWidth="1"/>
    <col min="7175" max="7175" width="22" style="173" customWidth="1"/>
    <col min="7176" max="7176" width="19.7109375" style="173" customWidth="1"/>
    <col min="7177" max="7177" width="13.7109375" style="173" bestFit="1" customWidth="1"/>
    <col min="7178" max="7178" width="13.7109375" style="173" customWidth="1"/>
    <col min="7179" max="7179" width="11.28515625" style="173" customWidth="1"/>
    <col min="7180" max="7183" width="9.140625" style="173"/>
    <col min="7184" max="7184" width="11" style="173" bestFit="1" customWidth="1"/>
    <col min="7185" max="7423" width="9.140625" style="173"/>
    <col min="7424" max="7424" width="4.7109375" style="173" customWidth="1"/>
    <col min="7425" max="7425" width="61" style="173" customWidth="1"/>
    <col min="7426" max="7426" width="12.5703125" style="173" customWidth="1"/>
    <col min="7427" max="7427" width="5.7109375" style="173" bestFit="1" customWidth="1"/>
    <col min="7428" max="7428" width="9.5703125" style="173" bestFit="1" customWidth="1"/>
    <col min="7429" max="7429" width="5" style="173" bestFit="1" customWidth="1"/>
    <col min="7430" max="7430" width="18.28515625" style="173" customWidth="1"/>
    <col min="7431" max="7431" width="22" style="173" customWidth="1"/>
    <col min="7432" max="7432" width="19.7109375" style="173" customWidth="1"/>
    <col min="7433" max="7433" width="13.7109375" style="173" bestFit="1" customWidth="1"/>
    <col min="7434" max="7434" width="13.7109375" style="173" customWidth="1"/>
    <col min="7435" max="7435" width="11.28515625" style="173" customWidth="1"/>
    <col min="7436" max="7439" width="9.140625" style="173"/>
    <col min="7440" max="7440" width="11" style="173" bestFit="1" customWidth="1"/>
    <col min="7441" max="7679" width="9.140625" style="173"/>
    <col min="7680" max="7680" width="4.7109375" style="173" customWidth="1"/>
    <col min="7681" max="7681" width="61" style="173" customWidth="1"/>
    <col min="7682" max="7682" width="12.5703125" style="173" customWidth="1"/>
    <col min="7683" max="7683" width="5.7109375" style="173" bestFit="1" customWidth="1"/>
    <col min="7684" max="7684" width="9.5703125" style="173" bestFit="1" customWidth="1"/>
    <col min="7685" max="7685" width="5" style="173" bestFit="1" customWidth="1"/>
    <col min="7686" max="7686" width="18.28515625" style="173" customWidth="1"/>
    <col min="7687" max="7687" width="22" style="173" customWidth="1"/>
    <col min="7688" max="7688" width="19.7109375" style="173" customWidth="1"/>
    <col min="7689" max="7689" width="13.7109375" style="173" bestFit="1" customWidth="1"/>
    <col min="7690" max="7690" width="13.7109375" style="173" customWidth="1"/>
    <col min="7691" max="7691" width="11.28515625" style="173" customWidth="1"/>
    <col min="7692" max="7695" width="9.140625" style="173"/>
    <col min="7696" max="7696" width="11" style="173" bestFit="1" customWidth="1"/>
    <col min="7697" max="7935" width="9.140625" style="173"/>
    <col min="7936" max="7936" width="4.7109375" style="173" customWidth="1"/>
    <col min="7937" max="7937" width="61" style="173" customWidth="1"/>
    <col min="7938" max="7938" width="12.5703125" style="173" customWidth="1"/>
    <col min="7939" max="7939" width="5.7109375" style="173" bestFit="1" customWidth="1"/>
    <col min="7940" max="7940" width="9.5703125" style="173" bestFit="1" customWidth="1"/>
    <col min="7941" max="7941" width="5" style="173" bestFit="1" customWidth="1"/>
    <col min="7942" max="7942" width="18.28515625" style="173" customWidth="1"/>
    <col min="7943" max="7943" width="22" style="173" customWidth="1"/>
    <col min="7944" max="7944" width="19.7109375" style="173" customWidth="1"/>
    <col min="7945" max="7945" width="13.7109375" style="173" bestFit="1" customWidth="1"/>
    <col min="7946" max="7946" width="13.7109375" style="173" customWidth="1"/>
    <col min="7947" max="7947" width="11.28515625" style="173" customWidth="1"/>
    <col min="7948" max="7951" width="9.140625" style="173"/>
    <col min="7952" max="7952" width="11" style="173" bestFit="1" customWidth="1"/>
    <col min="7953" max="8191" width="9.140625" style="173"/>
    <col min="8192" max="8192" width="4.7109375" style="173" customWidth="1"/>
    <col min="8193" max="8193" width="61" style="173" customWidth="1"/>
    <col min="8194" max="8194" width="12.5703125" style="173" customWidth="1"/>
    <col min="8195" max="8195" width="5.7109375" style="173" bestFit="1" customWidth="1"/>
    <col min="8196" max="8196" width="9.5703125" style="173" bestFit="1" customWidth="1"/>
    <col min="8197" max="8197" width="5" style="173" bestFit="1" customWidth="1"/>
    <col min="8198" max="8198" width="18.28515625" style="173" customWidth="1"/>
    <col min="8199" max="8199" width="22" style="173" customWidth="1"/>
    <col min="8200" max="8200" width="19.7109375" style="173" customWidth="1"/>
    <col min="8201" max="8201" width="13.7109375" style="173" bestFit="1" customWidth="1"/>
    <col min="8202" max="8202" width="13.7109375" style="173" customWidth="1"/>
    <col min="8203" max="8203" width="11.28515625" style="173" customWidth="1"/>
    <col min="8204" max="8207" width="9.140625" style="173"/>
    <col min="8208" max="8208" width="11" style="173" bestFit="1" customWidth="1"/>
    <col min="8209" max="8447" width="9.140625" style="173"/>
    <col min="8448" max="8448" width="4.7109375" style="173" customWidth="1"/>
    <col min="8449" max="8449" width="61" style="173" customWidth="1"/>
    <col min="8450" max="8450" width="12.5703125" style="173" customWidth="1"/>
    <col min="8451" max="8451" width="5.7109375" style="173" bestFit="1" customWidth="1"/>
    <col min="8452" max="8452" width="9.5703125" style="173" bestFit="1" customWidth="1"/>
    <col min="8453" max="8453" width="5" style="173" bestFit="1" customWidth="1"/>
    <col min="8454" max="8454" width="18.28515625" style="173" customWidth="1"/>
    <col min="8455" max="8455" width="22" style="173" customWidth="1"/>
    <col min="8456" max="8456" width="19.7109375" style="173" customWidth="1"/>
    <col min="8457" max="8457" width="13.7109375" style="173" bestFit="1" customWidth="1"/>
    <col min="8458" max="8458" width="13.7109375" style="173" customWidth="1"/>
    <col min="8459" max="8459" width="11.28515625" style="173" customWidth="1"/>
    <col min="8460" max="8463" width="9.140625" style="173"/>
    <col min="8464" max="8464" width="11" style="173" bestFit="1" customWidth="1"/>
    <col min="8465" max="8703" width="9.140625" style="173"/>
    <col min="8704" max="8704" width="4.7109375" style="173" customWidth="1"/>
    <col min="8705" max="8705" width="61" style="173" customWidth="1"/>
    <col min="8706" max="8706" width="12.5703125" style="173" customWidth="1"/>
    <col min="8707" max="8707" width="5.7109375" style="173" bestFit="1" customWidth="1"/>
    <col min="8708" max="8708" width="9.5703125" style="173" bestFit="1" customWidth="1"/>
    <col min="8709" max="8709" width="5" style="173" bestFit="1" customWidth="1"/>
    <col min="8710" max="8710" width="18.28515625" style="173" customWidth="1"/>
    <col min="8711" max="8711" width="22" style="173" customWidth="1"/>
    <col min="8712" max="8712" width="19.7109375" style="173" customWidth="1"/>
    <col min="8713" max="8713" width="13.7109375" style="173" bestFit="1" customWidth="1"/>
    <col min="8714" max="8714" width="13.7109375" style="173" customWidth="1"/>
    <col min="8715" max="8715" width="11.28515625" style="173" customWidth="1"/>
    <col min="8716" max="8719" width="9.140625" style="173"/>
    <col min="8720" max="8720" width="11" style="173" bestFit="1" customWidth="1"/>
    <col min="8721" max="8959" width="9.140625" style="173"/>
    <col min="8960" max="8960" width="4.7109375" style="173" customWidth="1"/>
    <col min="8961" max="8961" width="61" style="173" customWidth="1"/>
    <col min="8962" max="8962" width="12.5703125" style="173" customWidth="1"/>
    <col min="8963" max="8963" width="5.7109375" style="173" bestFit="1" customWidth="1"/>
    <col min="8964" max="8964" width="9.5703125" style="173" bestFit="1" customWidth="1"/>
    <col min="8965" max="8965" width="5" style="173" bestFit="1" customWidth="1"/>
    <col min="8966" max="8966" width="18.28515625" style="173" customWidth="1"/>
    <col min="8967" max="8967" width="22" style="173" customWidth="1"/>
    <col min="8968" max="8968" width="19.7109375" style="173" customWidth="1"/>
    <col min="8969" max="8969" width="13.7109375" style="173" bestFit="1" customWidth="1"/>
    <col min="8970" max="8970" width="13.7109375" style="173" customWidth="1"/>
    <col min="8971" max="8971" width="11.28515625" style="173" customWidth="1"/>
    <col min="8972" max="8975" width="9.140625" style="173"/>
    <col min="8976" max="8976" width="11" style="173" bestFit="1" customWidth="1"/>
    <col min="8977" max="9215" width="9.140625" style="173"/>
    <col min="9216" max="9216" width="4.7109375" style="173" customWidth="1"/>
    <col min="9217" max="9217" width="61" style="173" customWidth="1"/>
    <col min="9218" max="9218" width="12.5703125" style="173" customWidth="1"/>
    <col min="9219" max="9219" width="5.7109375" style="173" bestFit="1" customWidth="1"/>
    <col min="9220" max="9220" width="9.5703125" style="173" bestFit="1" customWidth="1"/>
    <col min="9221" max="9221" width="5" style="173" bestFit="1" customWidth="1"/>
    <col min="9222" max="9222" width="18.28515625" style="173" customWidth="1"/>
    <col min="9223" max="9223" width="22" style="173" customWidth="1"/>
    <col min="9224" max="9224" width="19.7109375" style="173" customWidth="1"/>
    <col min="9225" max="9225" width="13.7109375" style="173" bestFit="1" customWidth="1"/>
    <col min="9226" max="9226" width="13.7109375" style="173" customWidth="1"/>
    <col min="9227" max="9227" width="11.28515625" style="173" customWidth="1"/>
    <col min="9228" max="9231" width="9.140625" style="173"/>
    <col min="9232" max="9232" width="11" style="173" bestFit="1" customWidth="1"/>
    <col min="9233" max="9471" width="9.140625" style="173"/>
    <col min="9472" max="9472" width="4.7109375" style="173" customWidth="1"/>
    <col min="9473" max="9473" width="61" style="173" customWidth="1"/>
    <col min="9474" max="9474" width="12.5703125" style="173" customWidth="1"/>
    <col min="9475" max="9475" width="5.7109375" style="173" bestFit="1" customWidth="1"/>
    <col min="9476" max="9476" width="9.5703125" style="173" bestFit="1" customWidth="1"/>
    <col min="9477" max="9477" width="5" style="173" bestFit="1" customWidth="1"/>
    <col min="9478" max="9478" width="18.28515625" style="173" customWidth="1"/>
    <col min="9479" max="9479" width="22" style="173" customWidth="1"/>
    <col min="9480" max="9480" width="19.7109375" style="173" customWidth="1"/>
    <col min="9481" max="9481" width="13.7109375" style="173" bestFit="1" customWidth="1"/>
    <col min="9482" max="9482" width="13.7109375" style="173" customWidth="1"/>
    <col min="9483" max="9483" width="11.28515625" style="173" customWidth="1"/>
    <col min="9484" max="9487" width="9.140625" style="173"/>
    <col min="9488" max="9488" width="11" style="173" bestFit="1" customWidth="1"/>
    <col min="9489" max="9727" width="9.140625" style="173"/>
    <col min="9728" max="9728" width="4.7109375" style="173" customWidth="1"/>
    <col min="9729" max="9729" width="61" style="173" customWidth="1"/>
    <col min="9730" max="9730" width="12.5703125" style="173" customWidth="1"/>
    <col min="9731" max="9731" width="5.7109375" style="173" bestFit="1" customWidth="1"/>
    <col min="9732" max="9732" width="9.5703125" style="173" bestFit="1" customWidth="1"/>
    <col min="9733" max="9733" width="5" style="173" bestFit="1" customWidth="1"/>
    <col min="9734" max="9734" width="18.28515625" style="173" customWidth="1"/>
    <col min="9735" max="9735" width="22" style="173" customWidth="1"/>
    <col min="9736" max="9736" width="19.7109375" style="173" customWidth="1"/>
    <col min="9737" max="9737" width="13.7109375" style="173" bestFit="1" customWidth="1"/>
    <col min="9738" max="9738" width="13.7109375" style="173" customWidth="1"/>
    <col min="9739" max="9739" width="11.28515625" style="173" customWidth="1"/>
    <col min="9740" max="9743" width="9.140625" style="173"/>
    <col min="9744" max="9744" width="11" style="173" bestFit="1" customWidth="1"/>
    <col min="9745" max="9983" width="9.140625" style="173"/>
    <col min="9984" max="9984" width="4.7109375" style="173" customWidth="1"/>
    <col min="9985" max="9985" width="61" style="173" customWidth="1"/>
    <col min="9986" max="9986" width="12.5703125" style="173" customWidth="1"/>
    <col min="9987" max="9987" width="5.7109375" style="173" bestFit="1" customWidth="1"/>
    <col min="9988" max="9988" width="9.5703125" style="173" bestFit="1" customWidth="1"/>
    <col min="9989" max="9989" width="5" style="173" bestFit="1" customWidth="1"/>
    <col min="9990" max="9990" width="18.28515625" style="173" customWidth="1"/>
    <col min="9991" max="9991" width="22" style="173" customWidth="1"/>
    <col min="9992" max="9992" width="19.7109375" style="173" customWidth="1"/>
    <col min="9993" max="9993" width="13.7109375" style="173" bestFit="1" customWidth="1"/>
    <col min="9994" max="9994" width="13.7109375" style="173" customWidth="1"/>
    <col min="9995" max="9995" width="11.28515625" style="173" customWidth="1"/>
    <col min="9996" max="9999" width="9.140625" style="173"/>
    <col min="10000" max="10000" width="11" style="173" bestFit="1" customWidth="1"/>
    <col min="10001" max="10239" width="9.140625" style="173"/>
    <col min="10240" max="10240" width="4.7109375" style="173" customWidth="1"/>
    <col min="10241" max="10241" width="61" style="173" customWidth="1"/>
    <col min="10242" max="10242" width="12.5703125" style="173" customWidth="1"/>
    <col min="10243" max="10243" width="5.7109375" style="173" bestFit="1" customWidth="1"/>
    <col min="10244" max="10244" width="9.5703125" style="173" bestFit="1" customWidth="1"/>
    <col min="10245" max="10245" width="5" style="173" bestFit="1" customWidth="1"/>
    <col min="10246" max="10246" width="18.28515625" style="173" customWidth="1"/>
    <col min="10247" max="10247" width="22" style="173" customWidth="1"/>
    <col min="10248" max="10248" width="19.7109375" style="173" customWidth="1"/>
    <col min="10249" max="10249" width="13.7109375" style="173" bestFit="1" customWidth="1"/>
    <col min="10250" max="10250" width="13.7109375" style="173" customWidth="1"/>
    <col min="10251" max="10251" width="11.28515625" style="173" customWidth="1"/>
    <col min="10252" max="10255" width="9.140625" style="173"/>
    <col min="10256" max="10256" width="11" style="173" bestFit="1" customWidth="1"/>
    <col min="10257" max="10495" width="9.140625" style="173"/>
    <col min="10496" max="10496" width="4.7109375" style="173" customWidth="1"/>
    <col min="10497" max="10497" width="61" style="173" customWidth="1"/>
    <col min="10498" max="10498" width="12.5703125" style="173" customWidth="1"/>
    <col min="10499" max="10499" width="5.7109375" style="173" bestFit="1" customWidth="1"/>
    <col min="10500" max="10500" width="9.5703125" style="173" bestFit="1" customWidth="1"/>
    <col min="10501" max="10501" width="5" style="173" bestFit="1" customWidth="1"/>
    <col min="10502" max="10502" width="18.28515625" style="173" customWidth="1"/>
    <col min="10503" max="10503" width="22" style="173" customWidth="1"/>
    <col min="10504" max="10504" width="19.7109375" style="173" customWidth="1"/>
    <col min="10505" max="10505" width="13.7109375" style="173" bestFit="1" customWidth="1"/>
    <col min="10506" max="10506" width="13.7109375" style="173" customWidth="1"/>
    <col min="10507" max="10507" width="11.28515625" style="173" customWidth="1"/>
    <col min="10508" max="10511" width="9.140625" style="173"/>
    <col min="10512" max="10512" width="11" style="173" bestFit="1" customWidth="1"/>
    <col min="10513" max="10751" width="9.140625" style="173"/>
    <col min="10752" max="10752" width="4.7109375" style="173" customWidth="1"/>
    <col min="10753" max="10753" width="61" style="173" customWidth="1"/>
    <col min="10754" max="10754" width="12.5703125" style="173" customWidth="1"/>
    <col min="10755" max="10755" width="5.7109375" style="173" bestFit="1" customWidth="1"/>
    <col min="10756" max="10756" width="9.5703125" style="173" bestFit="1" customWidth="1"/>
    <col min="10757" max="10757" width="5" style="173" bestFit="1" customWidth="1"/>
    <col min="10758" max="10758" width="18.28515625" style="173" customWidth="1"/>
    <col min="10759" max="10759" width="22" style="173" customWidth="1"/>
    <col min="10760" max="10760" width="19.7109375" style="173" customWidth="1"/>
    <col min="10761" max="10761" width="13.7109375" style="173" bestFit="1" customWidth="1"/>
    <col min="10762" max="10762" width="13.7109375" style="173" customWidth="1"/>
    <col min="10763" max="10763" width="11.28515625" style="173" customWidth="1"/>
    <col min="10764" max="10767" width="9.140625" style="173"/>
    <col min="10768" max="10768" width="11" style="173" bestFit="1" customWidth="1"/>
    <col min="10769" max="11007" width="9.140625" style="173"/>
    <col min="11008" max="11008" width="4.7109375" style="173" customWidth="1"/>
    <col min="11009" max="11009" width="61" style="173" customWidth="1"/>
    <col min="11010" max="11010" width="12.5703125" style="173" customWidth="1"/>
    <col min="11011" max="11011" width="5.7109375" style="173" bestFit="1" customWidth="1"/>
    <col min="11012" max="11012" width="9.5703125" style="173" bestFit="1" customWidth="1"/>
    <col min="11013" max="11013" width="5" style="173" bestFit="1" customWidth="1"/>
    <col min="11014" max="11014" width="18.28515625" style="173" customWidth="1"/>
    <col min="11015" max="11015" width="22" style="173" customWidth="1"/>
    <col min="11016" max="11016" width="19.7109375" style="173" customWidth="1"/>
    <col min="11017" max="11017" width="13.7109375" style="173" bestFit="1" customWidth="1"/>
    <col min="11018" max="11018" width="13.7109375" style="173" customWidth="1"/>
    <col min="11019" max="11019" width="11.28515625" style="173" customWidth="1"/>
    <col min="11020" max="11023" width="9.140625" style="173"/>
    <col min="11024" max="11024" width="11" style="173" bestFit="1" customWidth="1"/>
    <col min="11025" max="11263" width="9.140625" style="173"/>
    <col min="11264" max="11264" width="4.7109375" style="173" customWidth="1"/>
    <col min="11265" max="11265" width="61" style="173" customWidth="1"/>
    <col min="11266" max="11266" width="12.5703125" style="173" customWidth="1"/>
    <col min="11267" max="11267" width="5.7109375" style="173" bestFit="1" customWidth="1"/>
    <col min="11268" max="11268" width="9.5703125" style="173" bestFit="1" customWidth="1"/>
    <col min="11269" max="11269" width="5" style="173" bestFit="1" customWidth="1"/>
    <col min="11270" max="11270" width="18.28515625" style="173" customWidth="1"/>
    <col min="11271" max="11271" width="22" style="173" customWidth="1"/>
    <col min="11272" max="11272" width="19.7109375" style="173" customWidth="1"/>
    <col min="11273" max="11273" width="13.7109375" style="173" bestFit="1" customWidth="1"/>
    <col min="11274" max="11274" width="13.7109375" style="173" customWidth="1"/>
    <col min="11275" max="11275" width="11.28515625" style="173" customWidth="1"/>
    <col min="11276" max="11279" width="9.140625" style="173"/>
    <col min="11280" max="11280" width="11" style="173" bestFit="1" customWidth="1"/>
    <col min="11281" max="11519" width="9.140625" style="173"/>
    <col min="11520" max="11520" width="4.7109375" style="173" customWidth="1"/>
    <col min="11521" max="11521" width="61" style="173" customWidth="1"/>
    <col min="11522" max="11522" width="12.5703125" style="173" customWidth="1"/>
    <col min="11523" max="11523" width="5.7109375" style="173" bestFit="1" customWidth="1"/>
    <col min="11524" max="11524" width="9.5703125" style="173" bestFit="1" customWidth="1"/>
    <col min="11525" max="11525" width="5" style="173" bestFit="1" customWidth="1"/>
    <col min="11526" max="11526" width="18.28515625" style="173" customWidth="1"/>
    <col min="11527" max="11527" width="22" style="173" customWidth="1"/>
    <col min="11528" max="11528" width="19.7109375" style="173" customWidth="1"/>
    <col min="11529" max="11529" width="13.7109375" style="173" bestFit="1" customWidth="1"/>
    <col min="11530" max="11530" width="13.7109375" style="173" customWidth="1"/>
    <col min="11531" max="11531" width="11.28515625" style="173" customWidth="1"/>
    <col min="11532" max="11535" width="9.140625" style="173"/>
    <col min="11536" max="11536" width="11" style="173" bestFit="1" customWidth="1"/>
    <col min="11537" max="11775" width="9.140625" style="173"/>
    <col min="11776" max="11776" width="4.7109375" style="173" customWidth="1"/>
    <col min="11777" max="11777" width="61" style="173" customWidth="1"/>
    <col min="11778" max="11778" width="12.5703125" style="173" customWidth="1"/>
    <col min="11779" max="11779" width="5.7109375" style="173" bestFit="1" customWidth="1"/>
    <col min="11780" max="11780" width="9.5703125" style="173" bestFit="1" customWidth="1"/>
    <col min="11781" max="11781" width="5" style="173" bestFit="1" customWidth="1"/>
    <col min="11782" max="11782" width="18.28515625" style="173" customWidth="1"/>
    <col min="11783" max="11783" width="22" style="173" customWidth="1"/>
    <col min="11784" max="11784" width="19.7109375" style="173" customWidth="1"/>
    <col min="11785" max="11785" width="13.7109375" style="173" bestFit="1" customWidth="1"/>
    <col min="11786" max="11786" width="13.7109375" style="173" customWidth="1"/>
    <col min="11787" max="11787" width="11.28515625" style="173" customWidth="1"/>
    <col min="11788" max="11791" width="9.140625" style="173"/>
    <col min="11792" max="11792" width="11" style="173" bestFit="1" customWidth="1"/>
    <col min="11793" max="12031" width="9.140625" style="173"/>
    <col min="12032" max="12032" width="4.7109375" style="173" customWidth="1"/>
    <col min="12033" max="12033" width="61" style="173" customWidth="1"/>
    <col min="12034" max="12034" width="12.5703125" style="173" customWidth="1"/>
    <col min="12035" max="12035" width="5.7109375" style="173" bestFit="1" customWidth="1"/>
    <col min="12036" max="12036" width="9.5703125" style="173" bestFit="1" customWidth="1"/>
    <col min="12037" max="12037" width="5" style="173" bestFit="1" customWidth="1"/>
    <col min="12038" max="12038" width="18.28515625" style="173" customWidth="1"/>
    <col min="12039" max="12039" width="22" style="173" customWidth="1"/>
    <col min="12040" max="12040" width="19.7109375" style="173" customWidth="1"/>
    <col min="12041" max="12041" width="13.7109375" style="173" bestFit="1" customWidth="1"/>
    <col min="12042" max="12042" width="13.7109375" style="173" customWidth="1"/>
    <col min="12043" max="12043" width="11.28515625" style="173" customWidth="1"/>
    <col min="12044" max="12047" width="9.140625" style="173"/>
    <col min="12048" max="12048" width="11" style="173" bestFit="1" customWidth="1"/>
    <col min="12049" max="12287" width="9.140625" style="173"/>
    <col min="12288" max="12288" width="4.7109375" style="173" customWidth="1"/>
    <col min="12289" max="12289" width="61" style="173" customWidth="1"/>
    <col min="12290" max="12290" width="12.5703125" style="173" customWidth="1"/>
    <col min="12291" max="12291" width="5.7109375" style="173" bestFit="1" customWidth="1"/>
    <col min="12292" max="12292" width="9.5703125" style="173" bestFit="1" customWidth="1"/>
    <col min="12293" max="12293" width="5" style="173" bestFit="1" customWidth="1"/>
    <col min="12294" max="12294" width="18.28515625" style="173" customWidth="1"/>
    <col min="12295" max="12295" width="22" style="173" customWidth="1"/>
    <col min="12296" max="12296" width="19.7109375" style="173" customWidth="1"/>
    <col min="12297" max="12297" width="13.7109375" style="173" bestFit="1" customWidth="1"/>
    <col min="12298" max="12298" width="13.7109375" style="173" customWidth="1"/>
    <col min="12299" max="12299" width="11.28515625" style="173" customWidth="1"/>
    <col min="12300" max="12303" width="9.140625" style="173"/>
    <col min="12304" max="12304" width="11" style="173" bestFit="1" customWidth="1"/>
    <col min="12305" max="12543" width="9.140625" style="173"/>
    <col min="12544" max="12544" width="4.7109375" style="173" customWidth="1"/>
    <col min="12545" max="12545" width="61" style="173" customWidth="1"/>
    <col min="12546" max="12546" width="12.5703125" style="173" customWidth="1"/>
    <col min="12547" max="12547" width="5.7109375" style="173" bestFit="1" customWidth="1"/>
    <col min="12548" max="12548" width="9.5703125" style="173" bestFit="1" customWidth="1"/>
    <col min="12549" max="12549" width="5" style="173" bestFit="1" customWidth="1"/>
    <col min="12550" max="12550" width="18.28515625" style="173" customWidth="1"/>
    <col min="12551" max="12551" width="22" style="173" customWidth="1"/>
    <col min="12552" max="12552" width="19.7109375" style="173" customWidth="1"/>
    <col min="12553" max="12553" width="13.7109375" style="173" bestFit="1" customWidth="1"/>
    <col min="12554" max="12554" width="13.7109375" style="173" customWidth="1"/>
    <col min="12555" max="12555" width="11.28515625" style="173" customWidth="1"/>
    <col min="12556" max="12559" width="9.140625" style="173"/>
    <col min="12560" max="12560" width="11" style="173" bestFit="1" customWidth="1"/>
    <col min="12561" max="12799" width="9.140625" style="173"/>
    <col min="12800" max="12800" width="4.7109375" style="173" customWidth="1"/>
    <col min="12801" max="12801" width="61" style="173" customWidth="1"/>
    <col min="12802" max="12802" width="12.5703125" style="173" customWidth="1"/>
    <col min="12803" max="12803" width="5.7109375" style="173" bestFit="1" customWidth="1"/>
    <col min="12804" max="12804" width="9.5703125" style="173" bestFit="1" customWidth="1"/>
    <col min="12805" max="12805" width="5" style="173" bestFit="1" customWidth="1"/>
    <col min="12806" max="12806" width="18.28515625" style="173" customWidth="1"/>
    <col min="12807" max="12807" width="22" style="173" customWidth="1"/>
    <col min="12808" max="12808" width="19.7109375" style="173" customWidth="1"/>
    <col min="12809" max="12809" width="13.7109375" style="173" bestFit="1" customWidth="1"/>
    <col min="12810" max="12810" width="13.7109375" style="173" customWidth="1"/>
    <col min="12811" max="12811" width="11.28515625" style="173" customWidth="1"/>
    <col min="12812" max="12815" width="9.140625" style="173"/>
    <col min="12816" max="12816" width="11" style="173" bestFit="1" customWidth="1"/>
    <col min="12817" max="13055" width="9.140625" style="173"/>
    <col min="13056" max="13056" width="4.7109375" style="173" customWidth="1"/>
    <col min="13057" max="13057" width="61" style="173" customWidth="1"/>
    <col min="13058" max="13058" width="12.5703125" style="173" customWidth="1"/>
    <col min="13059" max="13059" width="5.7109375" style="173" bestFit="1" customWidth="1"/>
    <col min="13060" max="13060" width="9.5703125" style="173" bestFit="1" customWidth="1"/>
    <col min="13061" max="13061" width="5" style="173" bestFit="1" customWidth="1"/>
    <col min="13062" max="13062" width="18.28515625" style="173" customWidth="1"/>
    <col min="13063" max="13063" width="22" style="173" customWidth="1"/>
    <col min="13064" max="13064" width="19.7109375" style="173" customWidth="1"/>
    <col min="13065" max="13065" width="13.7109375" style="173" bestFit="1" customWidth="1"/>
    <col min="13066" max="13066" width="13.7109375" style="173" customWidth="1"/>
    <col min="13067" max="13067" width="11.28515625" style="173" customWidth="1"/>
    <col min="13068" max="13071" width="9.140625" style="173"/>
    <col min="13072" max="13072" width="11" style="173" bestFit="1" customWidth="1"/>
    <col min="13073" max="13311" width="9.140625" style="173"/>
    <col min="13312" max="13312" width="4.7109375" style="173" customWidth="1"/>
    <col min="13313" max="13313" width="61" style="173" customWidth="1"/>
    <col min="13314" max="13314" width="12.5703125" style="173" customWidth="1"/>
    <col min="13315" max="13315" width="5.7109375" style="173" bestFit="1" customWidth="1"/>
    <col min="13316" max="13316" width="9.5703125" style="173" bestFit="1" customWidth="1"/>
    <col min="13317" max="13317" width="5" style="173" bestFit="1" customWidth="1"/>
    <col min="13318" max="13318" width="18.28515625" style="173" customWidth="1"/>
    <col min="13319" max="13319" width="22" style="173" customWidth="1"/>
    <col min="13320" max="13320" width="19.7109375" style="173" customWidth="1"/>
    <col min="13321" max="13321" width="13.7109375" style="173" bestFit="1" customWidth="1"/>
    <col min="13322" max="13322" width="13.7109375" style="173" customWidth="1"/>
    <col min="13323" max="13323" width="11.28515625" style="173" customWidth="1"/>
    <col min="13324" max="13327" width="9.140625" style="173"/>
    <col min="13328" max="13328" width="11" style="173" bestFit="1" customWidth="1"/>
    <col min="13329" max="13567" width="9.140625" style="173"/>
    <col min="13568" max="13568" width="4.7109375" style="173" customWidth="1"/>
    <col min="13569" max="13569" width="61" style="173" customWidth="1"/>
    <col min="13570" max="13570" width="12.5703125" style="173" customWidth="1"/>
    <col min="13571" max="13571" width="5.7109375" style="173" bestFit="1" customWidth="1"/>
    <col min="13572" max="13572" width="9.5703125" style="173" bestFit="1" customWidth="1"/>
    <col min="13573" max="13573" width="5" style="173" bestFit="1" customWidth="1"/>
    <col min="13574" max="13574" width="18.28515625" style="173" customWidth="1"/>
    <col min="13575" max="13575" width="22" style="173" customWidth="1"/>
    <col min="13576" max="13576" width="19.7109375" style="173" customWidth="1"/>
    <col min="13577" max="13577" width="13.7109375" style="173" bestFit="1" customWidth="1"/>
    <col min="13578" max="13578" width="13.7109375" style="173" customWidth="1"/>
    <col min="13579" max="13579" width="11.28515625" style="173" customWidth="1"/>
    <col min="13580" max="13583" width="9.140625" style="173"/>
    <col min="13584" max="13584" width="11" style="173" bestFit="1" customWidth="1"/>
    <col min="13585" max="13823" width="9.140625" style="173"/>
    <col min="13824" max="13824" width="4.7109375" style="173" customWidth="1"/>
    <col min="13825" max="13825" width="61" style="173" customWidth="1"/>
    <col min="13826" max="13826" width="12.5703125" style="173" customWidth="1"/>
    <col min="13827" max="13827" width="5.7109375" style="173" bestFit="1" customWidth="1"/>
    <col min="13828" max="13828" width="9.5703125" style="173" bestFit="1" customWidth="1"/>
    <col min="13829" max="13829" width="5" style="173" bestFit="1" customWidth="1"/>
    <col min="13830" max="13830" width="18.28515625" style="173" customWidth="1"/>
    <col min="13831" max="13831" width="22" style="173" customWidth="1"/>
    <col min="13832" max="13832" width="19.7109375" style="173" customWidth="1"/>
    <col min="13833" max="13833" width="13.7109375" style="173" bestFit="1" customWidth="1"/>
    <col min="13834" max="13834" width="13.7109375" style="173" customWidth="1"/>
    <col min="13835" max="13835" width="11.28515625" style="173" customWidth="1"/>
    <col min="13836" max="13839" width="9.140625" style="173"/>
    <col min="13840" max="13840" width="11" style="173" bestFit="1" customWidth="1"/>
    <col min="13841" max="14079" width="9.140625" style="173"/>
    <col min="14080" max="14080" width="4.7109375" style="173" customWidth="1"/>
    <col min="14081" max="14081" width="61" style="173" customWidth="1"/>
    <col min="14082" max="14082" width="12.5703125" style="173" customWidth="1"/>
    <col min="14083" max="14083" width="5.7109375" style="173" bestFit="1" customWidth="1"/>
    <col min="14084" max="14084" width="9.5703125" style="173" bestFit="1" customWidth="1"/>
    <col min="14085" max="14085" width="5" style="173" bestFit="1" customWidth="1"/>
    <col min="14086" max="14086" width="18.28515625" style="173" customWidth="1"/>
    <col min="14087" max="14087" width="22" style="173" customWidth="1"/>
    <col min="14088" max="14088" width="19.7109375" style="173" customWidth="1"/>
    <col min="14089" max="14089" width="13.7109375" style="173" bestFit="1" customWidth="1"/>
    <col min="14090" max="14090" width="13.7109375" style="173" customWidth="1"/>
    <col min="14091" max="14091" width="11.28515625" style="173" customWidth="1"/>
    <col min="14092" max="14095" width="9.140625" style="173"/>
    <col min="14096" max="14096" width="11" style="173" bestFit="1" customWidth="1"/>
    <col min="14097" max="14335" width="9.140625" style="173"/>
    <col min="14336" max="14336" width="4.7109375" style="173" customWidth="1"/>
    <col min="14337" max="14337" width="61" style="173" customWidth="1"/>
    <col min="14338" max="14338" width="12.5703125" style="173" customWidth="1"/>
    <col min="14339" max="14339" width="5.7109375" style="173" bestFit="1" customWidth="1"/>
    <col min="14340" max="14340" width="9.5703125" style="173" bestFit="1" customWidth="1"/>
    <col min="14341" max="14341" width="5" style="173" bestFit="1" customWidth="1"/>
    <col min="14342" max="14342" width="18.28515625" style="173" customWidth="1"/>
    <col min="14343" max="14343" width="22" style="173" customWidth="1"/>
    <col min="14344" max="14344" width="19.7109375" style="173" customWidth="1"/>
    <col min="14345" max="14345" width="13.7109375" style="173" bestFit="1" customWidth="1"/>
    <col min="14346" max="14346" width="13.7109375" style="173" customWidth="1"/>
    <col min="14347" max="14347" width="11.28515625" style="173" customWidth="1"/>
    <col min="14348" max="14351" width="9.140625" style="173"/>
    <col min="14352" max="14352" width="11" style="173" bestFit="1" customWidth="1"/>
    <col min="14353" max="14591" width="9.140625" style="173"/>
    <col min="14592" max="14592" width="4.7109375" style="173" customWidth="1"/>
    <col min="14593" max="14593" width="61" style="173" customWidth="1"/>
    <col min="14594" max="14594" width="12.5703125" style="173" customWidth="1"/>
    <col min="14595" max="14595" width="5.7109375" style="173" bestFit="1" customWidth="1"/>
    <col min="14596" max="14596" width="9.5703125" style="173" bestFit="1" customWidth="1"/>
    <col min="14597" max="14597" width="5" style="173" bestFit="1" customWidth="1"/>
    <col min="14598" max="14598" width="18.28515625" style="173" customWidth="1"/>
    <col min="14599" max="14599" width="22" style="173" customWidth="1"/>
    <col min="14600" max="14600" width="19.7109375" style="173" customWidth="1"/>
    <col min="14601" max="14601" width="13.7109375" style="173" bestFit="1" customWidth="1"/>
    <col min="14602" max="14602" width="13.7109375" style="173" customWidth="1"/>
    <col min="14603" max="14603" width="11.28515625" style="173" customWidth="1"/>
    <col min="14604" max="14607" width="9.140625" style="173"/>
    <col min="14608" max="14608" width="11" style="173" bestFit="1" customWidth="1"/>
    <col min="14609" max="14847" width="9.140625" style="173"/>
    <col min="14848" max="14848" width="4.7109375" style="173" customWidth="1"/>
    <col min="14849" max="14849" width="61" style="173" customWidth="1"/>
    <col min="14850" max="14850" width="12.5703125" style="173" customWidth="1"/>
    <col min="14851" max="14851" width="5.7109375" style="173" bestFit="1" customWidth="1"/>
    <col min="14852" max="14852" width="9.5703125" style="173" bestFit="1" customWidth="1"/>
    <col min="14853" max="14853" width="5" style="173" bestFit="1" customWidth="1"/>
    <col min="14854" max="14854" width="18.28515625" style="173" customWidth="1"/>
    <col min="14855" max="14855" width="22" style="173" customWidth="1"/>
    <col min="14856" max="14856" width="19.7109375" style="173" customWidth="1"/>
    <col min="14857" max="14857" width="13.7109375" style="173" bestFit="1" customWidth="1"/>
    <col min="14858" max="14858" width="13.7109375" style="173" customWidth="1"/>
    <col min="14859" max="14859" width="11.28515625" style="173" customWidth="1"/>
    <col min="14860" max="14863" width="9.140625" style="173"/>
    <col min="14864" max="14864" width="11" style="173" bestFit="1" customWidth="1"/>
    <col min="14865" max="15103" width="9.140625" style="173"/>
    <col min="15104" max="15104" width="4.7109375" style="173" customWidth="1"/>
    <col min="15105" max="15105" width="61" style="173" customWidth="1"/>
    <col min="15106" max="15106" width="12.5703125" style="173" customWidth="1"/>
    <col min="15107" max="15107" width="5.7109375" style="173" bestFit="1" customWidth="1"/>
    <col min="15108" max="15108" width="9.5703125" style="173" bestFit="1" customWidth="1"/>
    <col min="15109" max="15109" width="5" style="173" bestFit="1" customWidth="1"/>
    <col min="15110" max="15110" width="18.28515625" style="173" customWidth="1"/>
    <col min="15111" max="15111" width="22" style="173" customWidth="1"/>
    <col min="15112" max="15112" width="19.7109375" style="173" customWidth="1"/>
    <col min="15113" max="15113" width="13.7109375" style="173" bestFit="1" customWidth="1"/>
    <col min="15114" max="15114" width="13.7109375" style="173" customWidth="1"/>
    <col min="15115" max="15115" width="11.28515625" style="173" customWidth="1"/>
    <col min="15116" max="15119" width="9.140625" style="173"/>
    <col min="15120" max="15120" width="11" style="173" bestFit="1" customWidth="1"/>
    <col min="15121" max="15359" width="9.140625" style="173"/>
    <col min="15360" max="15360" width="4.7109375" style="173" customWidth="1"/>
    <col min="15361" max="15361" width="61" style="173" customWidth="1"/>
    <col min="15362" max="15362" width="12.5703125" style="173" customWidth="1"/>
    <col min="15363" max="15363" width="5.7109375" style="173" bestFit="1" customWidth="1"/>
    <col min="15364" max="15364" width="9.5703125" style="173" bestFit="1" customWidth="1"/>
    <col min="15365" max="15365" width="5" style="173" bestFit="1" customWidth="1"/>
    <col min="15366" max="15366" width="18.28515625" style="173" customWidth="1"/>
    <col min="15367" max="15367" width="22" style="173" customWidth="1"/>
    <col min="15368" max="15368" width="19.7109375" style="173" customWidth="1"/>
    <col min="15369" max="15369" width="13.7109375" style="173" bestFit="1" customWidth="1"/>
    <col min="15370" max="15370" width="13.7109375" style="173" customWidth="1"/>
    <col min="15371" max="15371" width="11.28515625" style="173" customWidth="1"/>
    <col min="15372" max="15375" width="9.140625" style="173"/>
    <col min="15376" max="15376" width="11" style="173" bestFit="1" customWidth="1"/>
    <col min="15377" max="15615" width="9.140625" style="173"/>
    <col min="15616" max="15616" width="4.7109375" style="173" customWidth="1"/>
    <col min="15617" max="15617" width="61" style="173" customWidth="1"/>
    <col min="15618" max="15618" width="12.5703125" style="173" customWidth="1"/>
    <col min="15619" max="15619" width="5.7109375" style="173" bestFit="1" customWidth="1"/>
    <col min="15620" max="15620" width="9.5703125" style="173" bestFit="1" customWidth="1"/>
    <col min="15621" max="15621" width="5" style="173" bestFit="1" customWidth="1"/>
    <col min="15622" max="15622" width="18.28515625" style="173" customWidth="1"/>
    <col min="15623" max="15623" width="22" style="173" customWidth="1"/>
    <col min="15624" max="15624" width="19.7109375" style="173" customWidth="1"/>
    <col min="15625" max="15625" width="13.7109375" style="173" bestFit="1" customWidth="1"/>
    <col min="15626" max="15626" width="13.7109375" style="173" customWidth="1"/>
    <col min="15627" max="15627" width="11.28515625" style="173" customWidth="1"/>
    <col min="15628" max="15631" width="9.140625" style="173"/>
    <col min="15632" max="15632" width="11" style="173" bestFit="1" customWidth="1"/>
    <col min="15633" max="15871" width="9.140625" style="173"/>
    <col min="15872" max="15872" width="4.7109375" style="173" customWidth="1"/>
    <col min="15873" max="15873" width="61" style="173" customWidth="1"/>
    <col min="15874" max="15874" width="12.5703125" style="173" customWidth="1"/>
    <col min="15875" max="15875" width="5.7109375" style="173" bestFit="1" customWidth="1"/>
    <col min="15876" max="15876" width="9.5703125" style="173" bestFit="1" customWidth="1"/>
    <col min="15877" max="15877" width="5" style="173" bestFit="1" customWidth="1"/>
    <col min="15878" max="15878" width="18.28515625" style="173" customWidth="1"/>
    <col min="15879" max="15879" width="22" style="173" customWidth="1"/>
    <col min="15880" max="15880" width="19.7109375" style="173" customWidth="1"/>
    <col min="15881" max="15881" width="13.7109375" style="173" bestFit="1" customWidth="1"/>
    <col min="15882" max="15882" width="13.7109375" style="173" customWidth="1"/>
    <col min="15883" max="15883" width="11.28515625" style="173" customWidth="1"/>
    <col min="15884" max="15887" width="9.140625" style="173"/>
    <col min="15888" max="15888" width="11" style="173" bestFit="1" customWidth="1"/>
    <col min="15889" max="16127" width="9.140625" style="173"/>
    <col min="16128" max="16128" width="4.7109375" style="173" customWidth="1"/>
    <col min="16129" max="16129" width="61" style="173" customWidth="1"/>
    <col min="16130" max="16130" width="12.5703125" style="173" customWidth="1"/>
    <col min="16131" max="16131" width="5.7109375" style="173" bestFit="1" customWidth="1"/>
    <col min="16132" max="16132" width="9.5703125" style="173" bestFit="1" customWidth="1"/>
    <col min="16133" max="16133" width="5" style="173" bestFit="1" customWidth="1"/>
    <col min="16134" max="16134" width="18.28515625" style="173" customWidth="1"/>
    <col min="16135" max="16135" width="22" style="173" customWidth="1"/>
    <col min="16136" max="16136" width="19.7109375" style="173" customWidth="1"/>
    <col min="16137" max="16137" width="13.7109375" style="173" bestFit="1" customWidth="1"/>
    <col min="16138" max="16138" width="13.7109375" style="173" customWidth="1"/>
    <col min="16139" max="16139" width="11.28515625" style="173" customWidth="1"/>
    <col min="16140" max="16143" width="9.140625" style="173"/>
    <col min="16144" max="16144" width="11" style="173" bestFit="1" customWidth="1"/>
    <col min="16145" max="16384" width="9.140625" style="173"/>
  </cols>
  <sheetData>
    <row r="1" spans="1:11" ht="18">
      <c r="A1" s="176"/>
      <c r="B1" s="1110" t="s">
        <v>234</v>
      </c>
      <c r="C1" s="1110"/>
      <c r="D1" s="1110"/>
      <c r="E1" s="1110"/>
      <c r="F1" s="194"/>
      <c r="G1" s="195"/>
      <c r="H1" s="195"/>
      <c r="I1" s="195"/>
    </row>
    <row r="2" spans="1:11" ht="8.25" customHeight="1">
      <c r="A2" s="196"/>
      <c r="B2" s="196"/>
      <c r="C2" s="196"/>
      <c r="D2" s="196"/>
      <c r="E2" s="196"/>
      <c r="F2" s="196"/>
      <c r="G2" s="196"/>
      <c r="H2" s="196"/>
    </row>
    <row r="3" spans="1:11" ht="52.5" customHeight="1">
      <c r="A3" s="197"/>
      <c r="B3" s="1098" t="s">
        <v>1946</v>
      </c>
      <c r="C3" s="1098"/>
      <c r="D3" s="1098"/>
      <c r="E3" s="1098"/>
      <c r="F3" s="1098"/>
      <c r="G3" s="1098"/>
      <c r="H3" s="198"/>
      <c r="I3" s="199"/>
    </row>
    <row r="4" spans="1:11" ht="6.75" customHeight="1">
      <c r="A4" s="177"/>
      <c r="B4" s="177"/>
      <c r="C4" s="177"/>
      <c r="D4" s="177"/>
      <c r="E4" s="177"/>
      <c r="F4" s="177"/>
      <c r="G4" s="177"/>
      <c r="H4" s="177"/>
      <c r="I4" s="200"/>
      <c r="J4" s="33"/>
      <c r="K4" s="33"/>
    </row>
    <row r="5" spans="1:11" ht="19.5" customHeight="1">
      <c r="A5" s="201"/>
      <c r="B5" s="201"/>
      <c r="C5" s="201"/>
      <c r="D5" s="201"/>
      <c r="E5" s="201"/>
      <c r="F5" s="201"/>
      <c r="G5" s="202" t="s">
        <v>2025</v>
      </c>
      <c r="H5" s="203"/>
      <c r="I5" s="204"/>
    </row>
    <row r="6" spans="1:11" ht="7.5" customHeight="1">
      <c r="A6" s="201"/>
      <c r="B6" s="201"/>
      <c r="C6" s="201"/>
      <c r="D6" s="201"/>
      <c r="E6" s="201"/>
      <c r="F6" s="201"/>
      <c r="G6" s="205"/>
      <c r="H6" s="203"/>
      <c r="I6" s="204"/>
    </row>
    <row r="7" spans="1:11" ht="87.75" customHeight="1">
      <c r="A7" s="1100" t="s">
        <v>78</v>
      </c>
      <c r="B7" s="1111" t="s">
        <v>3</v>
      </c>
      <c r="C7" s="1113" t="s">
        <v>4</v>
      </c>
      <c r="D7" s="1111" t="s">
        <v>5</v>
      </c>
      <c r="E7" s="1111" t="s">
        <v>10</v>
      </c>
      <c r="F7" s="1111" t="s">
        <v>235</v>
      </c>
      <c r="G7" s="684" t="s">
        <v>236</v>
      </c>
      <c r="H7" s="229" t="s">
        <v>237</v>
      </c>
    </row>
    <row r="8" spans="1:11" ht="17.25" customHeight="1">
      <c r="A8" s="1101"/>
      <c r="B8" s="1112"/>
      <c r="C8" s="1114"/>
      <c r="D8" s="1112"/>
      <c r="E8" s="1112"/>
      <c r="F8" s="1112"/>
      <c r="G8" s="206" t="s">
        <v>238</v>
      </c>
      <c r="H8" s="206" t="s">
        <v>238</v>
      </c>
    </row>
    <row r="9" spans="1:11" ht="15">
      <c r="A9" s="207">
        <v>1</v>
      </c>
      <c r="B9" s="207">
        <v>2</v>
      </c>
      <c r="C9" s="207">
        <v>3</v>
      </c>
      <c r="D9" s="207">
        <v>4</v>
      </c>
      <c r="E9" s="207">
        <v>5</v>
      </c>
      <c r="F9" s="207">
        <v>6</v>
      </c>
      <c r="G9" s="207">
        <v>7</v>
      </c>
      <c r="H9" s="207">
        <v>8</v>
      </c>
    </row>
    <row r="10" spans="1:11" ht="28.5" customHeight="1">
      <c r="A10" s="208">
        <v>1</v>
      </c>
      <c r="B10" s="209" t="s">
        <v>1914</v>
      </c>
      <c r="C10" s="210">
        <v>7130641035</v>
      </c>
      <c r="D10" s="180" t="s">
        <v>29</v>
      </c>
      <c r="E10" s="118">
        <f>VLOOKUP(C10,'SOR RATE 2026-27'!A:D,4,0)</f>
        <v>1487.06</v>
      </c>
      <c r="F10" s="180">
        <v>120</v>
      </c>
      <c r="G10" s="118">
        <f>E10*F10</f>
        <v>178447.19999999998</v>
      </c>
      <c r="H10" s="118"/>
      <c r="I10" s="92"/>
    </row>
    <row r="11" spans="1:11" ht="28.5" customHeight="1">
      <c r="A11" s="208">
        <v>2</v>
      </c>
      <c r="B11" s="209" t="s">
        <v>1915</v>
      </c>
      <c r="C11" s="210">
        <v>7132461804</v>
      </c>
      <c r="D11" s="969" t="s">
        <v>29</v>
      </c>
      <c r="E11" s="118">
        <f>VLOOKUP(C11,'SOR RATE 2026-27'!A:D,4,0)</f>
        <v>1294.3399999999999</v>
      </c>
      <c r="F11" s="969">
        <v>120</v>
      </c>
      <c r="G11" s="118"/>
      <c r="H11" s="118">
        <f>E11*F11</f>
        <v>155320.79999999999</v>
      </c>
      <c r="I11" s="92"/>
    </row>
    <row r="12" spans="1:11" ht="28.5" customHeight="1">
      <c r="A12" s="208">
        <v>3</v>
      </c>
      <c r="B12" s="209" t="s">
        <v>1940</v>
      </c>
      <c r="C12" s="210">
        <v>7132461005</v>
      </c>
      <c r="D12" s="969" t="s">
        <v>14</v>
      </c>
      <c r="E12" s="118">
        <f>VLOOKUP(C12,'SOR RATE 2026-27'!A:D,4,0)</f>
        <v>560.41</v>
      </c>
      <c r="F12" s="969">
        <v>20</v>
      </c>
      <c r="G12" s="118"/>
      <c r="H12" s="118">
        <f>E12*F12</f>
        <v>11208.199999999999</v>
      </c>
      <c r="I12" s="92"/>
    </row>
    <row r="13" spans="1:11" ht="17.25" customHeight="1">
      <c r="A13" s="208">
        <v>4</v>
      </c>
      <c r="B13" s="211" t="s">
        <v>239</v>
      </c>
      <c r="C13" s="212">
        <v>7130310020</v>
      </c>
      <c r="D13" s="208" t="s">
        <v>29</v>
      </c>
      <c r="E13" s="118">
        <f>VLOOKUP(C13,'SOR RATE 2026-27'!A:D,4,0)/1000</f>
        <v>3202.9492700000001</v>
      </c>
      <c r="F13" s="180">
        <v>190</v>
      </c>
      <c r="G13" s="118">
        <f>E13*F13</f>
        <v>608560.36129999999</v>
      </c>
      <c r="H13" s="118">
        <f>E13*F13</f>
        <v>608560.36129999999</v>
      </c>
      <c r="I13" s="213"/>
    </row>
    <row r="14" spans="1:11" ht="17.25" customHeight="1">
      <c r="A14" s="208">
        <v>5</v>
      </c>
      <c r="B14" s="209" t="s">
        <v>240</v>
      </c>
      <c r="C14" s="214">
        <v>7130352010</v>
      </c>
      <c r="D14" s="180" t="s">
        <v>52</v>
      </c>
      <c r="E14" s="118">
        <f>VLOOKUP(C14,'SOR RATE 2026-27'!A:D,4,0)</f>
        <v>45866.77</v>
      </c>
      <c r="F14" s="180">
        <v>4</v>
      </c>
      <c r="G14" s="118">
        <f>E14*F14</f>
        <v>183467.08</v>
      </c>
      <c r="H14" s="118">
        <f>E14*F14</f>
        <v>183467.08</v>
      </c>
      <c r="I14" s="213"/>
    </row>
    <row r="15" spans="1:11" ht="17.25" customHeight="1">
      <c r="A15" s="208">
        <v>6</v>
      </c>
      <c r="B15" s="209" t="s">
        <v>241</v>
      </c>
      <c r="C15" s="214">
        <v>7130640027</v>
      </c>
      <c r="D15" s="180" t="s">
        <v>242</v>
      </c>
      <c r="E15" s="118">
        <f>VLOOKUP(C15,'SOR RATE 2026-27'!A:D,4,0)</f>
        <v>1106.27</v>
      </c>
      <c r="F15" s="180">
        <v>24</v>
      </c>
      <c r="G15" s="118">
        <f>E15*F15</f>
        <v>26550.48</v>
      </c>
      <c r="H15" s="118">
        <f>E15*F15</f>
        <v>26550.48</v>
      </c>
      <c r="I15" s="183"/>
    </row>
    <row r="16" spans="1:11" ht="17.25" customHeight="1">
      <c r="A16" s="208">
        <v>7</v>
      </c>
      <c r="B16" s="209" t="s">
        <v>697</v>
      </c>
      <c r="C16" s="949">
        <v>7130810361</v>
      </c>
      <c r="D16" s="950" t="s">
        <v>23</v>
      </c>
      <c r="E16" s="118">
        <f>VLOOKUP(C16,'SOR RATE 2026-27'!A:D,4,0)</f>
        <v>347.95</v>
      </c>
      <c r="F16" s="950">
        <v>5</v>
      </c>
      <c r="G16" s="118">
        <f t="shared" ref="G16:G25" si="0">E16*F16</f>
        <v>1739.75</v>
      </c>
      <c r="H16" s="118">
        <f t="shared" ref="H16:H25" si="1">E16*F16</f>
        <v>1739.75</v>
      </c>
      <c r="I16" s="183"/>
    </row>
    <row r="17" spans="1:10" ht="17.25" customHeight="1">
      <c r="A17" s="208">
        <v>8</v>
      </c>
      <c r="B17" s="209" t="s">
        <v>1918</v>
      </c>
      <c r="C17" s="949">
        <v>7130600230</v>
      </c>
      <c r="D17" s="950" t="s">
        <v>244</v>
      </c>
      <c r="E17" s="118">
        <f>VLOOKUP(C17,'SOR RATE 2026-27'!A:D,4,0)/1000</f>
        <v>45.52046</v>
      </c>
      <c r="F17" s="950">
        <v>30</v>
      </c>
      <c r="G17" s="118">
        <f t="shared" si="0"/>
        <v>1365.6138000000001</v>
      </c>
      <c r="H17" s="118">
        <f t="shared" si="1"/>
        <v>1365.6138000000001</v>
      </c>
      <c r="I17" s="183"/>
    </row>
    <row r="18" spans="1:10" ht="52.5" customHeight="1">
      <c r="A18" s="208">
        <v>9</v>
      </c>
      <c r="B18" s="216" t="s">
        <v>1941</v>
      </c>
      <c r="C18" s="180"/>
      <c r="D18" s="180" t="s">
        <v>89</v>
      </c>
      <c r="E18" s="118">
        <v>1500</v>
      </c>
      <c r="F18" s="180">
        <v>4</v>
      </c>
      <c r="G18" s="118">
        <f>E18*F18</f>
        <v>6000</v>
      </c>
      <c r="H18" s="118">
        <f t="shared" si="1"/>
        <v>6000</v>
      </c>
      <c r="I18" s="217"/>
      <c r="J18" s="218"/>
    </row>
    <row r="19" spans="1:10" ht="17.25" customHeight="1">
      <c r="A19" s="208">
        <v>10</v>
      </c>
      <c r="B19" s="216" t="s">
        <v>243</v>
      </c>
      <c r="C19" s="180">
        <v>7130600173</v>
      </c>
      <c r="D19" s="180" t="s">
        <v>244</v>
      </c>
      <c r="E19" s="118">
        <f>VLOOKUP(C19,'SOR RATE 2026-27'!A:D,4,0)/1000</f>
        <v>51.075410000000005</v>
      </c>
      <c r="F19" s="180">
        <v>100</v>
      </c>
      <c r="G19" s="118">
        <f>E19*F19</f>
        <v>5107.5410000000002</v>
      </c>
      <c r="H19" s="118">
        <f>E19*F19</f>
        <v>5107.5410000000002</v>
      </c>
      <c r="I19" s="217"/>
      <c r="J19" s="217"/>
    </row>
    <row r="20" spans="1:10" ht="45" customHeight="1">
      <c r="A20" s="208">
        <v>11</v>
      </c>
      <c r="B20" s="216" t="s">
        <v>245</v>
      </c>
      <c r="C20" s="220"/>
      <c r="D20" s="180" t="s">
        <v>14</v>
      </c>
      <c r="E20" s="118">
        <v>556</v>
      </c>
      <c r="F20" s="180">
        <v>4</v>
      </c>
      <c r="G20" s="118">
        <f>E20*F20</f>
        <v>2224</v>
      </c>
      <c r="H20" s="118">
        <f t="shared" si="1"/>
        <v>2224</v>
      </c>
      <c r="I20" s="217"/>
      <c r="J20" s="217"/>
    </row>
    <row r="21" spans="1:10" ht="17.25" customHeight="1">
      <c r="A21" s="208">
        <v>12</v>
      </c>
      <c r="B21" s="221" t="s">
        <v>247</v>
      </c>
      <c r="C21" s="180">
        <v>7132498006</v>
      </c>
      <c r="D21" s="180" t="s">
        <v>65</v>
      </c>
      <c r="E21" s="118">
        <f>VLOOKUP(C21,'SOR RATE 2026-27'!A:D,4,0)</f>
        <v>737.1</v>
      </c>
      <c r="F21" s="180">
        <f>0.06*20</f>
        <v>1.2</v>
      </c>
      <c r="G21" s="118">
        <f t="shared" si="0"/>
        <v>884.52</v>
      </c>
      <c r="H21" s="118">
        <f t="shared" si="1"/>
        <v>884.52</v>
      </c>
      <c r="I21" s="217"/>
      <c r="J21" s="217"/>
    </row>
    <row r="22" spans="1:10" ht="17.25" customHeight="1">
      <c r="A22" s="208">
        <v>13</v>
      </c>
      <c r="B22" s="221" t="s">
        <v>248</v>
      </c>
      <c r="C22" s="222">
        <v>7130840021</v>
      </c>
      <c r="D22" s="223" t="s">
        <v>93</v>
      </c>
      <c r="E22" s="118">
        <f>VLOOKUP(C22,'SOR RATE 2026-27'!A:D,4,0)</f>
        <v>4289.09</v>
      </c>
      <c r="F22" s="180">
        <v>6</v>
      </c>
      <c r="G22" s="118">
        <f>E22*F22</f>
        <v>25734.54</v>
      </c>
      <c r="H22" s="118">
        <f>E22*F22</f>
        <v>25734.54</v>
      </c>
      <c r="I22" s="217"/>
      <c r="J22" s="217"/>
    </row>
    <row r="23" spans="1:10" ht="17.25" customHeight="1">
      <c r="A23" s="208">
        <v>14</v>
      </c>
      <c r="B23" s="221" t="s">
        <v>249</v>
      </c>
      <c r="C23" s="222">
        <v>7130830060</v>
      </c>
      <c r="D23" s="223" t="s">
        <v>29</v>
      </c>
      <c r="E23" s="118">
        <f>VLOOKUP(C23,'SOR RATE 2026-27'!A:D,4,0)/1000</f>
        <v>89.510940000000005</v>
      </c>
      <c r="F23" s="180">
        <v>18</v>
      </c>
      <c r="G23" s="118">
        <f>E23*F23</f>
        <v>1611.1969200000001</v>
      </c>
      <c r="H23" s="118">
        <f>E23*F23</f>
        <v>1611.1969200000001</v>
      </c>
      <c r="I23" s="217"/>
      <c r="J23" s="217"/>
    </row>
    <row r="24" spans="1:10" ht="29.25" customHeight="1">
      <c r="A24" s="208">
        <v>15</v>
      </c>
      <c r="B24" s="224" t="s">
        <v>250</v>
      </c>
      <c r="C24" s="222">
        <v>7130830585</v>
      </c>
      <c r="D24" s="223" t="s">
        <v>89</v>
      </c>
      <c r="E24" s="118">
        <f>VLOOKUP(C24,'SOR RATE 2026-27'!A:D,4,0)</f>
        <v>380.53</v>
      </c>
      <c r="F24" s="180">
        <v>6</v>
      </c>
      <c r="G24" s="118">
        <f t="shared" si="0"/>
        <v>2283.1799999999998</v>
      </c>
      <c r="H24" s="118">
        <f t="shared" si="1"/>
        <v>2283.1799999999998</v>
      </c>
      <c r="I24" s="217"/>
      <c r="J24" s="217"/>
    </row>
    <row r="25" spans="1:10" ht="47.25" customHeight="1">
      <c r="A25" s="208">
        <v>16</v>
      </c>
      <c r="B25" s="216" t="s">
        <v>1746</v>
      </c>
      <c r="C25" s="180">
        <v>7130642039</v>
      </c>
      <c r="D25" s="223" t="s">
        <v>89</v>
      </c>
      <c r="E25" s="118">
        <f>VLOOKUP(C25,'SOR RATE 2026-27'!A:D,4,0)</f>
        <v>870.41</v>
      </c>
      <c r="F25" s="180">
        <f>4+6</f>
        <v>10</v>
      </c>
      <c r="G25" s="118">
        <f t="shared" si="0"/>
        <v>8704.1</v>
      </c>
      <c r="H25" s="118">
        <f t="shared" si="1"/>
        <v>8704.1</v>
      </c>
      <c r="I25" s="225"/>
      <c r="J25" s="217"/>
    </row>
    <row r="26" spans="1:10" ht="15.75" customHeight="1">
      <c r="A26" s="208">
        <v>17</v>
      </c>
      <c r="B26" s="216" t="s">
        <v>251</v>
      </c>
      <c r="C26" s="179">
        <v>7130830586</v>
      </c>
      <c r="D26" s="223" t="s">
        <v>89</v>
      </c>
      <c r="E26" s="118">
        <f>VLOOKUP(C26,'SOR RATE 2026-27'!A:D,4,0)</f>
        <v>304.08999999999997</v>
      </c>
      <c r="F26" s="180">
        <v>6</v>
      </c>
      <c r="G26" s="118">
        <f>F26*E26</f>
        <v>1824.54</v>
      </c>
      <c r="H26" s="118">
        <f>F26*E26</f>
        <v>1824.54</v>
      </c>
      <c r="I26" s="225"/>
      <c r="J26" s="217"/>
    </row>
    <row r="27" spans="1:10" ht="15.75" customHeight="1">
      <c r="A27" s="208">
        <v>18</v>
      </c>
      <c r="B27" s="216" t="s">
        <v>252</v>
      </c>
      <c r="C27" s="179">
        <v>7130830603</v>
      </c>
      <c r="D27" s="223" t="s">
        <v>89</v>
      </c>
      <c r="E27" s="118">
        <f>VLOOKUP(C27,'SOR RATE 2026-27'!A:D,4,0)</f>
        <v>459.86</v>
      </c>
      <c r="F27" s="180">
        <v>4</v>
      </c>
      <c r="G27" s="118">
        <f>F27*E27</f>
        <v>1839.44</v>
      </c>
      <c r="H27" s="118">
        <f>F27*E27</f>
        <v>1839.44</v>
      </c>
      <c r="I27" s="225"/>
      <c r="J27" s="217"/>
    </row>
    <row r="28" spans="1:10" ht="15.75" customHeight="1">
      <c r="A28" s="208">
        <v>19</v>
      </c>
      <c r="B28" s="216" t="s">
        <v>253</v>
      </c>
      <c r="C28" s="179">
        <v>7132498054</v>
      </c>
      <c r="D28" s="223" t="s">
        <v>89</v>
      </c>
      <c r="E28" s="118">
        <f>VLOOKUP(C28,'SOR RATE 2026-27'!A:D,4,0)</f>
        <v>6.57</v>
      </c>
      <c r="F28" s="180">
        <v>128</v>
      </c>
      <c r="G28" s="118">
        <f>F28*E28</f>
        <v>840.96</v>
      </c>
      <c r="H28" s="118">
        <f>F28*E28</f>
        <v>840.96</v>
      </c>
      <c r="I28" s="225"/>
      <c r="J28" s="217"/>
    </row>
    <row r="29" spans="1:10" ht="15.75" customHeight="1">
      <c r="A29" s="208">
        <v>20</v>
      </c>
      <c r="B29" s="216" t="s">
        <v>254</v>
      </c>
      <c r="C29" s="179">
        <v>7130200401</v>
      </c>
      <c r="D29" s="180" t="s">
        <v>255</v>
      </c>
      <c r="E29" s="118">
        <f>VLOOKUP(C29,'SOR RATE 2026-27'!A:D,4,0)</f>
        <v>354</v>
      </c>
      <c r="F29" s="180">
        <v>2</v>
      </c>
      <c r="G29" s="118">
        <f>F29*E29</f>
        <v>708</v>
      </c>
      <c r="H29" s="118">
        <f>F29*E29</f>
        <v>708</v>
      </c>
      <c r="I29" s="225"/>
      <c r="J29" s="217"/>
    </row>
    <row r="30" spans="1:10" ht="46.5" customHeight="1">
      <c r="A30" s="208">
        <v>21</v>
      </c>
      <c r="B30" s="216" t="s">
        <v>256</v>
      </c>
      <c r="C30" s="226"/>
      <c r="D30" s="208" t="s">
        <v>257</v>
      </c>
      <c r="E30" s="227" t="s">
        <v>257</v>
      </c>
      <c r="F30" s="208" t="s">
        <v>257</v>
      </c>
      <c r="G30" s="227">
        <v>25000</v>
      </c>
      <c r="H30" s="227"/>
      <c r="I30" s="228"/>
      <c r="J30" s="217"/>
    </row>
    <row r="31" spans="1:10" ht="16.5" customHeight="1">
      <c r="A31" s="208">
        <v>22</v>
      </c>
      <c r="B31" s="230" t="s">
        <v>60</v>
      </c>
      <c r="C31" s="231"/>
      <c r="D31" s="232"/>
      <c r="E31" s="229"/>
      <c r="F31" s="229"/>
      <c r="G31" s="233">
        <f>SUM(G10:G30)</f>
        <v>1082892.5030199999</v>
      </c>
      <c r="H31" s="233">
        <f>SUM(H10:H30)</f>
        <v>1045974.30302</v>
      </c>
      <c r="I31" s="18"/>
      <c r="J31" s="234"/>
    </row>
    <row r="32" spans="1:10" ht="16.5" customHeight="1">
      <c r="A32" s="208">
        <v>23</v>
      </c>
      <c r="B32" s="230" t="s">
        <v>61</v>
      </c>
      <c r="C32" s="231"/>
      <c r="D32" s="235"/>
      <c r="E32" s="229"/>
      <c r="F32" s="236"/>
      <c r="G32" s="233">
        <f>G31/1.18</f>
        <v>917705.51103389834</v>
      </c>
      <c r="H32" s="233">
        <f>H31/1.18</f>
        <v>886418.90086440684</v>
      </c>
      <c r="I32" s="18"/>
      <c r="J32" s="234"/>
    </row>
    <row r="33" spans="1:12" ht="15.75" customHeight="1">
      <c r="A33" s="208">
        <v>24</v>
      </c>
      <c r="B33" s="237" t="s">
        <v>1754</v>
      </c>
      <c r="C33" s="238"/>
      <c r="D33" s="239"/>
      <c r="E33" s="223">
        <v>7.4999999999999997E-2</v>
      </c>
      <c r="F33" s="240"/>
      <c r="G33" s="241">
        <f>G32*E33</f>
        <v>68827.913327542366</v>
      </c>
      <c r="H33" s="241">
        <f>H32*E33</f>
        <v>66481.41756483051</v>
      </c>
      <c r="I33" s="92"/>
      <c r="J33" s="18"/>
    </row>
    <row r="34" spans="1:12" ht="15" customHeight="1">
      <c r="A34" s="208">
        <v>25</v>
      </c>
      <c r="B34" s="209" t="s">
        <v>258</v>
      </c>
      <c r="C34" s="242"/>
      <c r="D34" s="180" t="s">
        <v>14</v>
      </c>
      <c r="E34" s="243">
        <f>3361.28*1</f>
        <v>3361.28</v>
      </c>
      <c r="F34" s="223">
        <v>10</v>
      </c>
      <c r="G34" s="118">
        <f>E34*F34</f>
        <v>33612.800000000003</v>
      </c>
      <c r="H34" s="118">
        <f>E34*F34</f>
        <v>33612.800000000003</v>
      </c>
      <c r="I34" s="29"/>
      <c r="J34" s="29"/>
      <c r="K34" s="176"/>
    </row>
    <row r="35" spans="1:12" ht="28.5" customHeight="1">
      <c r="A35" s="208">
        <v>26</v>
      </c>
      <c r="B35" s="209" t="s">
        <v>259</v>
      </c>
      <c r="C35" s="244"/>
      <c r="D35" s="244"/>
      <c r="E35" s="245"/>
      <c r="F35" s="245"/>
      <c r="G35" s="246">
        <v>411735.62</v>
      </c>
      <c r="H35" s="241">
        <v>319903.21999999997</v>
      </c>
      <c r="I35" s="228"/>
      <c r="J35" s="217"/>
    </row>
    <row r="36" spans="1:12" ht="44.25" customHeight="1">
      <c r="A36" s="208">
        <v>27</v>
      </c>
      <c r="B36" s="209" t="s">
        <v>1943</v>
      </c>
      <c r="C36" s="209"/>
      <c r="D36" s="180" t="s">
        <v>260</v>
      </c>
      <c r="E36" s="118">
        <f>324.98*1</f>
        <v>324.98</v>
      </c>
      <c r="F36" s="247">
        <f>12+0.216*2</f>
        <v>12.432</v>
      </c>
      <c r="G36" s="241">
        <f>E36*F36</f>
        <v>4040.1513600000003</v>
      </c>
      <c r="H36" s="241">
        <f>E36*F36</f>
        <v>4040.1513600000003</v>
      </c>
      <c r="I36" s="248"/>
      <c r="J36" s="249"/>
    </row>
    <row r="37" spans="1:12" ht="24" customHeight="1">
      <c r="A37" s="690">
        <v>28</v>
      </c>
      <c r="B37" s="209" t="s">
        <v>1942</v>
      </c>
      <c r="C37" s="209"/>
      <c r="D37" s="690"/>
      <c r="E37" s="118"/>
      <c r="F37" s="247">
        <v>0.15</v>
      </c>
      <c r="G37" s="241">
        <f>(G32+G35+G36)*0.15</f>
        <v>200022.19235908476</v>
      </c>
      <c r="H37" s="241">
        <f>(H32+H35+H36)*0.15</f>
        <v>181554.340833661</v>
      </c>
      <c r="I37" s="92"/>
      <c r="J37" s="249"/>
    </row>
    <row r="38" spans="1:12" ht="18" customHeight="1">
      <c r="A38" s="180">
        <v>29</v>
      </c>
      <c r="B38" s="457" t="s">
        <v>1749</v>
      </c>
      <c r="C38" s="244"/>
      <c r="D38" s="244"/>
      <c r="E38" s="180"/>
      <c r="F38" s="245"/>
      <c r="G38" s="241"/>
      <c r="H38" s="241"/>
      <c r="I38" s="92"/>
      <c r="J38" s="176"/>
    </row>
    <row r="39" spans="1:12" s="3" customFormat="1" ht="19.5" customHeight="1">
      <c r="A39" s="282" t="s">
        <v>66</v>
      </c>
      <c r="B39" s="281" t="s">
        <v>1638</v>
      </c>
      <c r="C39" s="454"/>
      <c r="D39" s="455"/>
      <c r="E39" s="285"/>
      <c r="F39" s="285">
        <v>0.02</v>
      </c>
      <c r="G39" s="456">
        <f>G32*F39</f>
        <v>18354.110220677969</v>
      </c>
      <c r="H39" s="456">
        <f>H32*F39</f>
        <v>17728.378017288138</v>
      </c>
      <c r="I39" s="92"/>
    </row>
    <row r="40" spans="1:12" ht="46.5" customHeight="1">
      <c r="A40" s="286">
        <v>30</v>
      </c>
      <c r="B40" s="281" t="s">
        <v>1944</v>
      </c>
      <c r="C40" s="451"/>
      <c r="D40" s="451"/>
      <c r="E40" s="452"/>
      <c r="F40" s="452"/>
      <c r="G40" s="308">
        <f>(G32+G33+G34+G35+G36+G39)*0.125</f>
        <v>181784.51324276484</v>
      </c>
      <c r="H40" s="308">
        <f>(H32+H33+H34+H35+H36+H39)*0.125</f>
        <v>166023.10847581568</v>
      </c>
      <c r="I40" s="92"/>
      <c r="J40" s="176"/>
    </row>
    <row r="41" spans="1:12" ht="30">
      <c r="A41" s="229">
        <v>31</v>
      </c>
      <c r="B41" s="250" t="s">
        <v>1945</v>
      </c>
      <c r="C41" s="244"/>
      <c r="D41" s="244"/>
      <c r="E41" s="245"/>
      <c r="F41" s="245"/>
      <c r="G41" s="251">
        <f>G32+G33+G34+G35+G36+G37+G39+G40</f>
        <v>1836082.8115439683</v>
      </c>
      <c r="H41" s="251">
        <f>H32+H33+H34+H35+H36+H37+H39+H40</f>
        <v>1675762.3171160021</v>
      </c>
      <c r="I41" s="92"/>
      <c r="J41" s="176"/>
    </row>
    <row r="42" spans="1:12" ht="17.25" customHeight="1">
      <c r="A42" s="180">
        <v>32</v>
      </c>
      <c r="B42" s="237" t="s">
        <v>1794</v>
      </c>
      <c r="C42" s="244"/>
      <c r="D42" s="244"/>
      <c r="E42" s="180">
        <v>0.09</v>
      </c>
      <c r="F42" s="245"/>
      <c r="G42" s="241">
        <f>G41*E42</f>
        <v>165247.45303895714</v>
      </c>
      <c r="H42" s="241">
        <f>H41*E42</f>
        <v>150818.60854044018</v>
      </c>
      <c r="I42" s="215"/>
      <c r="J42" s="176"/>
    </row>
    <row r="43" spans="1:12" ht="17.25" customHeight="1">
      <c r="A43" s="180">
        <v>33</v>
      </c>
      <c r="B43" s="237" t="s">
        <v>1795</v>
      </c>
      <c r="C43" s="244"/>
      <c r="D43" s="244"/>
      <c r="E43" s="180">
        <v>0.09</v>
      </c>
      <c r="F43" s="245"/>
      <c r="G43" s="241">
        <f>G41*E43</f>
        <v>165247.45303895714</v>
      </c>
      <c r="H43" s="241">
        <f>H41*E43</f>
        <v>150818.60854044018</v>
      </c>
      <c r="I43" s="252"/>
      <c r="J43" s="176"/>
    </row>
    <row r="44" spans="1:12" ht="48.75" customHeight="1">
      <c r="A44" s="950">
        <v>34</v>
      </c>
      <c r="B44" s="209" t="s">
        <v>1925</v>
      </c>
      <c r="C44" s="254" t="s">
        <v>257</v>
      </c>
      <c r="D44" s="690" t="s">
        <v>257</v>
      </c>
      <c r="E44" s="690" t="s">
        <v>257</v>
      </c>
      <c r="F44" s="690" t="s">
        <v>257</v>
      </c>
      <c r="G44" s="739">
        <v>250000</v>
      </c>
      <c r="H44" s="739">
        <v>250000</v>
      </c>
      <c r="I44" s="183"/>
      <c r="K44" s="253"/>
      <c r="L44" s="253"/>
    </row>
    <row r="45" spans="1:12" ht="56.25" customHeight="1">
      <c r="A45" s="951">
        <v>35</v>
      </c>
      <c r="B45" s="952" t="s">
        <v>1926</v>
      </c>
      <c r="C45" s="254" t="s">
        <v>257</v>
      </c>
      <c r="D45" s="950" t="s">
        <v>257</v>
      </c>
      <c r="E45" s="950" t="s">
        <v>257</v>
      </c>
      <c r="F45" s="950" t="s">
        <v>257</v>
      </c>
      <c r="G45" s="739">
        <v>150000</v>
      </c>
      <c r="H45" s="739"/>
      <c r="I45" s="183"/>
      <c r="K45" s="253"/>
      <c r="L45" s="253"/>
    </row>
    <row r="46" spans="1:12" ht="37.5" customHeight="1">
      <c r="A46" s="180">
        <v>36</v>
      </c>
      <c r="B46" s="237" t="s">
        <v>1960</v>
      </c>
      <c r="C46" s="244"/>
      <c r="D46" s="244"/>
      <c r="E46" s="245"/>
      <c r="F46" s="245"/>
      <c r="G46" s="241">
        <f>G41+G42+G43+G44</f>
        <v>2416577.7176218824</v>
      </c>
      <c r="H46" s="241">
        <f>H41+H42+H43+H44</f>
        <v>2227399.5341968825</v>
      </c>
    </row>
    <row r="47" spans="1:12" ht="21" customHeight="1">
      <c r="A47" s="471">
        <v>37</v>
      </c>
      <c r="B47" s="250" t="s">
        <v>73</v>
      </c>
      <c r="C47" s="244"/>
      <c r="D47" s="244"/>
      <c r="E47" s="245"/>
      <c r="F47" s="245"/>
      <c r="G47" s="251">
        <f>ROUND(G46,0)</f>
        <v>2416578</v>
      </c>
      <c r="H47" s="251">
        <f>ROUND(H46,0)</f>
        <v>2227400</v>
      </c>
    </row>
    <row r="48" spans="1:12" ht="12" customHeight="1">
      <c r="A48" s="255"/>
      <c r="B48" s="255"/>
      <c r="C48" s="255"/>
      <c r="D48" s="255"/>
      <c r="E48" s="255"/>
      <c r="F48" s="255"/>
      <c r="G48" s="255"/>
      <c r="H48" s="255"/>
    </row>
    <row r="49" spans="1:8" ht="17.25" customHeight="1">
      <c r="A49" s="255" t="s">
        <v>261</v>
      </c>
      <c r="B49" s="213" t="s">
        <v>262</v>
      </c>
      <c r="C49" s="255"/>
      <c r="D49" s="255"/>
      <c r="E49" s="255"/>
      <c r="F49" s="255"/>
      <c r="G49" s="255"/>
      <c r="H49" s="255"/>
    </row>
    <row r="50" spans="1:8" ht="18" customHeight="1">
      <c r="A50" s="255" t="s">
        <v>263</v>
      </c>
      <c r="B50" s="213" t="s">
        <v>264</v>
      </c>
      <c r="C50" s="255"/>
      <c r="D50" s="255"/>
      <c r="E50" s="255"/>
      <c r="F50" s="255"/>
      <c r="G50" s="255"/>
      <c r="H50" s="255"/>
    </row>
    <row r="51" spans="1:8" ht="32.25" customHeight="1">
      <c r="A51" s="255"/>
      <c r="B51" s="1109" t="s">
        <v>265</v>
      </c>
      <c r="C51" s="1109"/>
      <c r="D51" s="1109"/>
      <c r="E51" s="1109"/>
      <c r="F51" s="1109"/>
      <c r="G51" s="252"/>
      <c r="H51" s="255"/>
    </row>
    <row r="52" spans="1:8" ht="42" customHeight="1">
      <c r="A52" s="657" t="s">
        <v>266</v>
      </c>
      <c r="B52" s="1109" t="s">
        <v>1919</v>
      </c>
      <c r="C52" s="1109"/>
      <c r="D52" s="1109"/>
      <c r="E52" s="1109"/>
      <c r="F52" s="1109"/>
      <c r="G52" s="199"/>
      <c r="H52" s="199"/>
    </row>
    <row r="53" spans="1:8" ht="15">
      <c r="A53" s="1042" t="s">
        <v>74</v>
      </c>
      <c r="B53" s="1042"/>
      <c r="C53" s="478"/>
      <c r="D53" s="479"/>
      <c r="E53" s="248"/>
      <c r="F53" s="248"/>
      <c r="G53" s="248"/>
      <c r="H53" s="248"/>
    </row>
    <row r="54" spans="1:8" ht="30" customHeight="1">
      <c r="A54" s="740">
        <v>1</v>
      </c>
      <c r="B54" s="1043" t="s">
        <v>1917</v>
      </c>
      <c r="C54" s="1043"/>
      <c r="D54" s="1043"/>
      <c r="E54" s="1043"/>
      <c r="F54" s="1043"/>
      <c r="G54" s="1043"/>
      <c r="H54" s="1043"/>
    </row>
    <row r="55" spans="1:8" ht="14.25">
      <c r="A55" s="478">
        <v>2</v>
      </c>
      <c r="B55" s="1036" t="s">
        <v>76</v>
      </c>
      <c r="C55" s="1036"/>
      <c r="D55" s="1036"/>
      <c r="E55" s="1036"/>
      <c r="F55" s="1036"/>
      <c r="G55" s="1036"/>
      <c r="H55" s="1036"/>
    </row>
    <row r="56" spans="1:8" ht="14.25">
      <c r="A56" s="741">
        <v>3</v>
      </c>
      <c r="B56" s="1036" t="s">
        <v>1841</v>
      </c>
      <c r="C56" s="1036"/>
      <c r="D56" s="1036"/>
      <c r="E56" s="1036"/>
      <c r="F56" s="1036"/>
      <c r="G56" s="1036"/>
      <c r="H56" s="1036"/>
    </row>
    <row r="57" spans="1:8" ht="14.25">
      <c r="A57" s="255"/>
      <c r="B57" s="215"/>
      <c r="C57" s="255"/>
      <c r="D57" s="255"/>
      <c r="E57" s="255"/>
      <c r="F57" s="255"/>
      <c r="G57" s="255"/>
      <c r="H57" s="255"/>
    </row>
  </sheetData>
  <mergeCells count="14">
    <mergeCell ref="B1:E1"/>
    <mergeCell ref="B3:G3"/>
    <mergeCell ref="A7:A8"/>
    <mergeCell ref="B7:B8"/>
    <mergeCell ref="C7:C8"/>
    <mergeCell ref="D7:D8"/>
    <mergeCell ref="E7:E8"/>
    <mergeCell ref="F7:F8"/>
    <mergeCell ref="B56:H56"/>
    <mergeCell ref="B51:F51"/>
    <mergeCell ref="B52:F52"/>
    <mergeCell ref="A53:B53"/>
    <mergeCell ref="B54:H54"/>
    <mergeCell ref="B55:H55"/>
  </mergeCells>
  <conditionalFormatting sqref="B31">
    <cfRule type="cellIs" dxfId="13" priority="6" stopIfTrue="1" operator="equal">
      <formula>"?"</formula>
    </cfRule>
  </conditionalFormatting>
  <conditionalFormatting sqref="B32">
    <cfRule type="cellIs" dxfId="12" priority="5" stopIfTrue="1" operator="equal">
      <formula>"?"</formula>
    </cfRule>
  </conditionalFormatting>
  <pageMargins left="0.11811023622047245" right="0.11811023622047245" top="0.15748031496062992" bottom="0.15748031496062992" header="0.31496062992125984" footer="0.31496062992125984"/>
  <pageSetup paperSize="9" scale="75" orientation="landscape"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workbookViewId="0">
      <pane xSplit="3" ySplit="9" topLeftCell="D10" activePane="bottomRight" state="frozen"/>
      <selection pane="topRight" activeCell="D1" sqref="D1"/>
      <selection pane="bottomLeft" activeCell="A10" sqref="A10"/>
      <selection pane="bottomRight" activeCell="B3" sqref="B3:H3"/>
    </sheetView>
  </sheetViews>
  <sheetFormatPr defaultRowHeight="12.75"/>
  <cols>
    <col min="1" max="1" width="4.5703125" style="173" customWidth="1"/>
    <col min="2" max="2" width="44.140625" style="173" customWidth="1"/>
    <col min="3" max="3" width="12.28515625" style="173" customWidth="1"/>
    <col min="4" max="4" width="5.5703125" style="173" customWidth="1"/>
    <col min="5" max="5" width="9.7109375" style="173" customWidth="1"/>
    <col min="6" max="6" width="5.85546875" style="173" customWidth="1"/>
    <col min="7" max="7" width="14.42578125" style="173" customWidth="1"/>
    <col min="8" max="8" width="14.28515625" style="173" customWidth="1"/>
    <col min="9" max="9" width="19.5703125" style="173" customWidth="1"/>
    <col min="10" max="10" width="13.85546875" style="173" customWidth="1"/>
    <col min="11" max="255" width="9.140625" style="173"/>
    <col min="256" max="256" width="4.5703125" style="173" customWidth="1"/>
    <col min="257" max="257" width="44.140625" style="173" customWidth="1"/>
    <col min="258" max="258" width="11.5703125" style="173" customWidth="1"/>
    <col min="259" max="259" width="5.5703125" style="173" customWidth="1"/>
    <col min="260" max="260" width="9.7109375" style="173" customWidth="1"/>
    <col min="261" max="261" width="5.5703125" style="173" customWidth="1"/>
    <col min="262" max="262" width="13.85546875" style="173" customWidth="1"/>
    <col min="263" max="263" width="14.28515625" style="173" customWidth="1"/>
    <col min="264" max="264" width="20" style="173" customWidth="1"/>
    <col min="265" max="265" width="13.5703125" style="173" customWidth="1"/>
    <col min="266" max="266" width="13.85546875" style="173" customWidth="1"/>
    <col min="267" max="511" width="9.140625" style="173"/>
    <col min="512" max="512" width="4.5703125" style="173" customWidth="1"/>
    <col min="513" max="513" width="44.140625" style="173" customWidth="1"/>
    <col min="514" max="514" width="11.5703125" style="173" customWidth="1"/>
    <col min="515" max="515" width="5.5703125" style="173" customWidth="1"/>
    <col min="516" max="516" width="9.7109375" style="173" customWidth="1"/>
    <col min="517" max="517" width="5.5703125" style="173" customWidth="1"/>
    <col min="518" max="518" width="13.85546875" style="173" customWidth="1"/>
    <col min="519" max="519" width="14.28515625" style="173" customWidth="1"/>
    <col min="520" max="520" width="20" style="173" customWidth="1"/>
    <col min="521" max="521" width="13.5703125" style="173" customWidth="1"/>
    <col min="522" max="522" width="13.85546875" style="173" customWidth="1"/>
    <col min="523" max="767" width="9.140625" style="173"/>
    <col min="768" max="768" width="4.5703125" style="173" customWidth="1"/>
    <col min="769" max="769" width="44.140625" style="173" customWidth="1"/>
    <col min="770" max="770" width="11.5703125" style="173" customWidth="1"/>
    <col min="771" max="771" width="5.5703125" style="173" customWidth="1"/>
    <col min="772" max="772" width="9.7109375" style="173" customWidth="1"/>
    <col min="773" max="773" width="5.5703125" style="173" customWidth="1"/>
    <col min="774" max="774" width="13.85546875" style="173" customWidth="1"/>
    <col min="775" max="775" width="14.28515625" style="173" customWidth="1"/>
    <col min="776" max="776" width="20" style="173" customWidth="1"/>
    <col min="777" max="777" width="13.5703125" style="173" customWidth="1"/>
    <col min="778" max="778" width="13.85546875" style="173" customWidth="1"/>
    <col min="779" max="1023" width="9.140625" style="173"/>
    <col min="1024" max="1024" width="4.5703125" style="173" customWidth="1"/>
    <col min="1025" max="1025" width="44.140625" style="173" customWidth="1"/>
    <col min="1026" max="1026" width="11.5703125" style="173" customWidth="1"/>
    <col min="1027" max="1027" width="5.5703125" style="173" customWidth="1"/>
    <col min="1028" max="1028" width="9.7109375" style="173" customWidth="1"/>
    <col min="1029" max="1029" width="5.5703125" style="173" customWidth="1"/>
    <col min="1030" max="1030" width="13.85546875" style="173" customWidth="1"/>
    <col min="1031" max="1031" width="14.28515625" style="173" customWidth="1"/>
    <col min="1032" max="1032" width="20" style="173" customWidth="1"/>
    <col min="1033" max="1033" width="13.5703125" style="173" customWidth="1"/>
    <col min="1034" max="1034" width="13.85546875" style="173" customWidth="1"/>
    <col min="1035" max="1279" width="9.140625" style="173"/>
    <col min="1280" max="1280" width="4.5703125" style="173" customWidth="1"/>
    <col min="1281" max="1281" width="44.140625" style="173" customWidth="1"/>
    <col min="1282" max="1282" width="11.5703125" style="173" customWidth="1"/>
    <col min="1283" max="1283" width="5.5703125" style="173" customWidth="1"/>
    <col min="1284" max="1284" width="9.7109375" style="173" customWidth="1"/>
    <col min="1285" max="1285" width="5.5703125" style="173" customWidth="1"/>
    <col min="1286" max="1286" width="13.85546875" style="173" customWidth="1"/>
    <col min="1287" max="1287" width="14.28515625" style="173" customWidth="1"/>
    <col min="1288" max="1288" width="20" style="173" customWidth="1"/>
    <col min="1289" max="1289" width="13.5703125" style="173" customWidth="1"/>
    <col min="1290" max="1290" width="13.85546875" style="173" customWidth="1"/>
    <col min="1291" max="1535" width="9.140625" style="173"/>
    <col min="1536" max="1536" width="4.5703125" style="173" customWidth="1"/>
    <col min="1537" max="1537" width="44.140625" style="173" customWidth="1"/>
    <col min="1538" max="1538" width="11.5703125" style="173" customWidth="1"/>
    <col min="1539" max="1539" width="5.5703125" style="173" customWidth="1"/>
    <col min="1540" max="1540" width="9.7109375" style="173" customWidth="1"/>
    <col min="1541" max="1541" width="5.5703125" style="173" customWidth="1"/>
    <col min="1542" max="1542" width="13.85546875" style="173" customWidth="1"/>
    <col min="1543" max="1543" width="14.28515625" style="173" customWidth="1"/>
    <col min="1544" max="1544" width="20" style="173" customWidth="1"/>
    <col min="1545" max="1545" width="13.5703125" style="173" customWidth="1"/>
    <col min="1546" max="1546" width="13.85546875" style="173" customWidth="1"/>
    <col min="1547" max="1791" width="9.140625" style="173"/>
    <col min="1792" max="1792" width="4.5703125" style="173" customWidth="1"/>
    <col min="1793" max="1793" width="44.140625" style="173" customWidth="1"/>
    <col min="1794" max="1794" width="11.5703125" style="173" customWidth="1"/>
    <col min="1795" max="1795" width="5.5703125" style="173" customWidth="1"/>
    <col min="1796" max="1796" width="9.7109375" style="173" customWidth="1"/>
    <col min="1797" max="1797" width="5.5703125" style="173" customWidth="1"/>
    <col min="1798" max="1798" width="13.85546875" style="173" customWidth="1"/>
    <col min="1799" max="1799" width="14.28515625" style="173" customWidth="1"/>
    <col min="1800" max="1800" width="20" style="173" customWidth="1"/>
    <col min="1801" max="1801" width="13.5703125" style="173" customWidth="1"/>
    <col min="1802" max="1802" width="13.85546875" style="173" customWidth="1"/>
    <col min="1803" max="2047" width="9.140625" style="173"/>
    <col min="2048" max="2048" width="4.5703125" style="173" customWidth="1"/>
    <col min="2049" max="2049" width="44.140625" style="173" customWidth="1"/>
    <col min="2050" max="2050" width="11.5703125" style="173" customWidth="1"/>
    <col min="2051" max="2051" width="5.5703125" style="173" customWidth="1"/>
    <col min="2052" max="2052" width="9.7109375" style="173" customWidth="1"/>
    <col min="2053" max="2053" width="5.5703125" style="173" customWidth="1"/>
    <col min="2054" max="2054" width="13.85546875" style="173" customWidth="1"/>
    <col min="2055" max="2055" width="14.28515625" style="173" customWidth="1"/>
    <col min="2056" max="2056" width="20" style="173" customWidth="1"/>
    <col min="2057" max="2057" width="13.5703125" style="173" customWidth="1"/>
    <col min="2058" max="2058" width="13.85546875" style="173" customWidth="1"/>
    <col min="2059" max="2303" width="9.140625" style="173"/>
    <col min="2304" max="2304" width="4.5703125" style="173" customWidth="1"/>
    <col min="2305" max="2305" width="44.140625" style="173" customWidth="1"/>
    <col min="2306" max="2306" width="11.5703125" style="173" customWidth="1"/>
    <col min="2307" max="2307" width="5.5703125" style="173" customWidth="1"/>
    <col min="2308" max="2308" width="9.7109375" style="173" customWidth="1"/>
    <col min="2309" max="2309" width="5.5703125" style="173" customWidth="1"/>
    <col min="2310" max="2310" width="13.85546875" style="173" customWidth="1"/>
    <col min="2311" max="2311" width="14.28515625" style="173" customWidth="1"/>
    <col min="2312" max="2312" width="20" style="173" customWidth="1"/>
    <col min="2313" max="2313" width="13.5703125" style="173" customWidth="1"/>
    <col min="2314" max="2314" width="13.85546875" style="173" customWidth="1"/>
    <col min="2315" max="2559" width="9.140625" style="173"/>
    <col min="2560" max="2560" width="4.5703125" style="173" customWidth="1"/>
    <col min="2561" max="2561" width="44.140625" style="173" customWidth="1"/>
    <col min="2562" max="2562" width="11.5703125" style="173" customWidth="1"/>
    <col min="2563" max="2563" width="5.5703125" style="173" customWidth="1"/>
    <col min="2564" max="2564" width="9.7109375" style="173" customWidth="1"/>
    <col min="2565" max="2565" width="5.5703125" style="173" customWidth="1"/>
    <col min="2566" max="2566" width="13.85546875" style="173" customWidth="1"/>
    <col min="2567" max="2567" width="14.28515625" style="173" customWidth="1"/>
    <col min="2568" max="2568" width="20" style="173" customWidth="1"/>
    <col min="2569" max="2569" width="13.5703125" style="173" customWidth="1"/>
    <col min="2570" max="2570" width="13.85546875" style="173" customWidth="1"/>
    <col min="2571" max="2815" width="9.140625" style="173"/>
    <col min="2816" max="2816" width="4.5703125" style="173" customWidth="1"/>
    <col min="2817" max="2817" width="44.140625" style="173" customWidth="1"/>
    <col min="2818" max="2818" width="11.5703125" style="173" customWidth="1"/>
    <col min="2819" max="2819" width="5.5703125" style="173" customWidth="1"/>
    <col min="2820" max="2820" width="9.7109375" style="173" customWidth="1"/>
    <col min="2821" max="2821" width="5.5703125" style="173" customWidth="1"/>
    <col min="2822" max="2822" width="13.85546875" style="173" customWidth="1"/>
    <col min="2823" max="2823" width="14.28515625" style="173" customWidth="1"/>
    <col min="2824" max="2824" width="20" style="173" customWidth="1"/>
    <col min="2825" max="2825" width="13.5703125" style="173" customWidth="1"/>
    <col min="2826" max="2826" width="13.85546875" style="173" customWidth="1"/>
    <col min="2827" max="3071" width="9.140625" style="173"/>
    <col min="3072" max="3072" width="4.5703125" style="173" customWidth="1"/>
    <col min="3073" max="3073" width="44.140625" style="173" customWidth="1"/>
    <col min="3074" max="3074" width="11.5703125" style="173" customWidth="1"/>
    <col min="3075" max="3075" width="5.5703125" style="173" customWidth="1"/>
    <col min="3076" max="3076" width="9.7109375" style="173" customWidth="1"/>
    <col min="3077" max="3077" width="5.5703125" style="173" customWidth="1"/>
    <col min="3078" max="3078" width="13.85546875" style="173" customWidth="1"/>
    <col min="3079" max="3079" width="14.28515625" style="173" customWidth="1"/>
    <col min="3080" max="3080" width="20" style="173" customWidth="1"/>
    <col min="3081" max="3081" width="13.5703125" style="173" customWidth="1"/>
    <col min="3082" max="3082" width="13.85546875" style="173" customWidth="1"/>
    <col min="3083" max="3327" width="9.140625" style="173"/>
    <col min="3328" max="3328" width="4.5703125" style="173" customWidth="1"/>
    <col min="3329" max="3329" width="44.140625" style="173" customWidth="1"/>
    <col min="3330" max="3330" width="11.5703125" style="173" customWidth="1"/>
    <col min="3331" max="3331" width="5.5703125" style="173" customWidth="1"/>
    <col min="3332" max="3332" width="9.7109375" style="173" customWidth="1"/>
    <col min="3333" max="3333" width="5.5703125" style="173" customWidth="1"/>
    <col min="3334" max="3334" width="13.85546875" style="173" customWidth="1"/>
    <col min="3335" max="3335" width="14.28515625" style="173" customWidth="1"/>
    <col min="3336" max="3336" width="20" style="173" customWidth="1"/>
    <col min="3337" max="3337" width="13.5703125" style="173" customWidth="1"/>
    <col min="3338" max="3338" width="13.85546875" style="173" customWidth="1"/>
    <col min="3339" max="3583" width="9.140625" style="173"/>
    <col min="3584" max="3584" width="4.5703125" style="173" customWidth="1"/>
    <col min="3585" max="3585" width="44.140625" style="173" customWidth="1"/>
    <col min="3586" max="3586" width="11.5703125" style="173" customWidth="1"/>
    <col min="3587" max="3587" width="5.5703125" style="173" customWidth="1"/>
    <col min="3588" max="3588" width="9.7109375" style="173" customWidth="1"/>
    <col min="3589" max="3589" width="5.5703125" style="173" customWidth="1"/>
    <col min="3590" max="3590" width="13.85546875" style="173" customWidth="1"/>
    <col min="3591" max="3591" width="14.28515625" style="173" customWidth="1"/>
    <col min="3592" max="3592" width="20" style="173" customWidth="1"/>
    <col min="3593" max="3593" width="13.5703125" style="173" customWidth="1"/>
    <col min="3594" max="3594" width="13.85546875" style="173" customWidth="1"/>
    <col min="3595" max="3839" width="9.140625" style="173"/>
    <col min="3840" max="3840" width="4.5703125" style="173" customWidth="1"/>
    <col min="3841" max="3841" width="44.140625" style="173" customWidth="1"/>
    <col min="3842" max="3842" width="11.5703125" style="173" customWidth="1"/>
    <col min="3843" max="3843" width="5.5703125" style="173" customWidth="1"/>
    <col min="3844" max="3844" width="9.7109375" style="173" customWidth="1"/>
    <col min="3845" max="3845" width="5.5703125" style="173" customWidth="1"/>
    <col min="3846" max="3846" width="13.85546875" style="173" customWidth="1"/>
    <col min="3847" max="3847" width="14.28515625" style="173" customWidth="1"/>
    <col min="3848" max="3848" width="20" style="173" customWidth="1"/>
    <col min="3849" max="3849" width="13.5703125" style="173" customWidth="1"/>
    <col min="3850" max="3850" width="13.85546875" style="173" customWidth="1"/>
    <col min="3851" max="4095" width="9.140625" style="173"/>
    <col min="4096" max="4096" width="4.5703125" style="173" customWidth="1"/>
    <col min="4097" max="4097" width="44.140625" style="173" customWidth="1"/>
    <col min="4098" max="4098" width="11.5703125" style="173" customWidth="1"/>
    <col min="4099" max="4099" width="5.5703125" style="173" customWidth="1"/>
    <col min="4100" max="4100" width="9.7109375" style="173" customWidth="1"/>
    <col min="4101" max="4101" width="5.5703125" style="173" customWidth="1"/>
    <col min="4102" max="4102" width="13.85546875" style="173" customWidth="1"/>
    <col min="4103" max="4103" width="14.28515625" style="173" customWidth="1"/>
    <col min="4104" max="4104" width="20" style="173" customWidth="1"/>
    <col min="4105" max="4105" width="13.5703125" style="173" customWidth="1"/>
    <col min="4106" max="4106" width="13.85546875" style="173" customWidth="1"/>
    <col min="4107" max="4351" width="9.140625" style="173"/>
    <col min="4352" max="4352" width="4.5703125" style="173" customWidth="1"/>
    <col min="4353" max="4353" width="44.140625" style="173" customWidth="1"/>
    <col min="4354" max="4354" width="11.5703125" style="173" customWidth="1"/>
    <col min="4355" max="4355" width="5.5703125" style="173" customWidth="1"/>
    <col min="4356" max="4356" width="9.7109375" style="173" customWidth="1"/>
    <col min="4357" max="4357" width="5.5703125" style="173" customWidth="1"/>
    <col min="4358" max="4358" width="13.85546875" style="173" customWidth="1"/>
    <col min="4359" max="4359" width="14.28515625" style="173" customWidth="1"/>
    <col min="4360" max="4360" width="20" style="173" customWidth="1"/>
    <col min="4361" max="4361" width="13.5703125" style="173" customWidth="1"/>
    <col min="4362" max="4362" width="13.85546875" style="173" customWidth="1"/>
    <col min="4363" max="4607" width="9.140625" style="173"/>
    <col min="4608" max="4608" width="4.5703125" style="173" customWidth="1"/>
    <col min="4609" max="4609" width="44.140625" style="173" customWidth="1"/>
    <col min="4610" max="4610" width="11.5703125" style="173" customWidth="1"/>
    <col min="4611" max="4611" width="5.5703125" style="173" customWidth="1"/>
    <col min="4612" max="4612" width="9.7109375" style="173" customWidth="1"/>
    <col min="4613" max="4613" width="5.5703125" style="173" customWidth="1"/>
    <col min="4614" max="4614" width="13.85546875" style="173" customWidth="1"/>
    <col min="4615" max="4615" width="14.28515625" style="173" customWidth="1"/>
    <col min="4616" max="4616" width="20" style="173" customWidth="1"/>
    <col min="4617" max="4617" width="13.5703125" style="173" customWidth="1"/>
    <col min="4618" max="4618" width="13.85546875" style="173" customWidth="1"/>
    <col min="4619" max="4863" width="9.140625" style="173"/>
    <col min="4864" max="4864" width="4.5703125" style="173" customWidth="1"/>
    <col min="4865" max="4865" width="44.140625" style="173" customWidth="1"/>
    <col min="4866" max="4866" width="11.5703125" style="173" customWidth="1"/>
    <col min="4867" max="4867" width="5.5703125" style="173" customWidth="1"/>
    <col min="4868" max="4868" width="9.7109375" style="173" customWidth="1"/>
    <col min="4869" max="4869" width="5.5703125" style="173" customWidth="1"/>
    <col min="4870" max="4870" width="13.85546875" style="173" customWidth="1"/>
    <col min="4871" max="4871" width="14.28515625" style="173" customWidth="1"/>
    <col min="4872" max="4872" width="20" style="173" customWidth="1"/>
    <col min="4873" max="4873" width="13.5703125" style="173" customWidth="1"/>
    <col min="4874" max="4874" width="13.85546875" style="173" customWidth="1"/>
    <col min="4875" max="5119" width="9.140625" style="173"/>
    <col min="5120" max="5120" width="4.5703125" style="173" customWidth="1"/>
    <col min="5121" max="5121" width="44.140625" style="173" customWidth="1"/>
    <col min="5122" max="5122" width="11.5703125" style="173" customWidth="1"/>
    <col min="5123" max="5123" width="5.5703125" style="173" customWidth="1"/>
    <col min="5124" max="5124" width="9.7109375" style="173" customWidth="1"/>
    <col min="5125" max="5125" width="5.5703125" style="173" customWidth="1"/>
    <col min="5126" max="5126" width="13.85546875" style="173" customWidth="1"/>
    <col min="5127" max="5127" width="14.28515625" style="173" customWidth="1"/>
    <col min="5128" max="5128" width="20" style="173" customWidth="1"/>
    <col min="5129" max="5129" width="13.5703125" style="173" customWidth="1"/>
    <col min="5130" max="5130" width="13.85546875" style="173" customWidth="1"/>
    <col min="5131" max="5375" width="9.140625" style="173"/>
    <col min="5376" max="5376" width="4.5703125" style="173" customWidth="1"/>
    <col min="5377" max="5377" width="44.140625" style="173" customWidth="1"/>
    <col min="5378" max="5378" width="11.5703125" style="173" customWidth="1"/>
    <col min="5379" max="5379" width="5.5703125" style="173" customWidth="1"/>
    <col min="5380" max="5380" width="9.7109375" style="173" customWidth="1"/>
    <col min="5381" max="5381" width="5.5703125" style="173" customWidth="1"/>
    <col min="5382" max="5382" width="13.85546875" style="173" customWidth="1"/>
    <col min="5383" max="5383" width="14.28515625" style="173" customWidth="1"/>
    <col min="5384" max="5384" width="20" style="173" customWidth="1"/>
    <col min="5385" max="5385" width="13.5703125" style="173" customWidth="1"/>
    <col min="5386" max="5386" width="13.85546875" style="173" customWidth="1"/>
    <col min="5387" max="5631" width="9.140625" style="173"/>
    <col min="5632" max="5632" width="4.5703125" style="173" customWidth="1"/>
    <col min="5633" max="5633" width="44.140625" style="173" customWidth="1"/>
    <col min="5634" max="5634" width="11.5703125" style="173" customWidth="1"/>
    <col min="5635" max="5635" width="5.5703125" style="173" customWidth="1"/>
    <col min="5636" max="5636" width="9.7109375" style="173" customWidth="1"/>
    <col min="5637" max="5637" width="5.5703125" style="173" customWidth="1"/>
    <col min="5638" max="5638" width="13.85546875" style="173" customWidth="1"/>
    <col min="5639" max="5639" width="14.28515625" style="173" customWidth="1"/>
    <col min="5640" max="5640" width="20" style="173" customWidth="1"/>
    <col min="5641" max="5641" width="13.5703125" style="173" customWidth="1"/>
    <col min="5642" max="5642" width="13.85546875" style="173" customWidth="1"/>
    <col min="5643" max="5887" width="9.140625" style="173"/>
    <col min="5888" max="5888" width="4.5703125" style="173" customWidth="1"/>
    <col min="5889" max="5889" width="44.140625" style="173" customWidth="1"/>
    <col min="5890" max="5890" width="11.5703125" style="173" customWidth="1"/>
    <col min="5891" max="5891" width="5.5703125" style="173" customWidth="1"/>
    <col min="5892" max="5892" width="9.7109375" style="173" customWidth="1"/>
    <col min="5893" max="5893" width="5.5703125" style="173" customWidth="1"/>
    <col min="5894" max="5894" width="13.85546875" style="173" customWidth="1"/>
    <col min="5895" max="5895" width="14.28515625" style="173" customWidth="1"/>
    <col min="5896" max="5896" width="20" style="173" customWidth="1"/>
    <col min="5897" max="5897" width="13.5703125" style="173" customWidth="1"/>
    <col min="5898" max="5898" width="13.85546875" style="173" customWidth="1"/>
    <col min="5899" max="6143" width="9.140625" style="173"/>
    <col min="6144" max="6144" width="4.5703125" style="173" customWidth="1"/>
    <col min="6145" max="6145" width="44.140625" style="173" customWidth="1"/>
    <col min="6146" max="6146" width="11.5703125" style="173" customWidth="1"/>
    <col min="6147" max="6147" width="5.5703125" style="173" customWidth="1"/>
    <col min="6148" max="6148" width="9.7109375" style="173" customWidth="1"/>
    <col min="6149" max="6149" width="5.5703125" style="173" customWidth="1"/>
    <col min="6150" max="6150" width="13.85546875" style="173" customWidth="1"/>
    <col min="6151" max="6151" width="14.28515625" style="173" customWidth="1"/>
    <col min="6152" max="6152" width="20" style="173" customWidth="1"/>
    <col min="6153" max="6153" width="13.5703125" style="173" customWidth="1"/>
    <col min="6154" max="6154" width="13.85546875" style="173" customWidth="1"/>
    <col min="6155" max="6399" width="9.140625" style="173"/>
    <col min="6400" max="6400" width="4.5703125" style="173" customWidth="1"/>
    <col min="6401" max="6401" width="44.140625" style="173" customWidth="1"/>
    <col min="6402" max="6402" width="11.5703125" style="173" customWidth="1"/>
    <col min="6403" max="6403" width="5.5703125" style="173" customWidth="1"/>
    <col min="6404" max="6404" width="9.7109375" style="173" customWidth="1"/>
    <col min="6405" max="6405" width="5.5703125" style="173" customWidth="1"/>
    <col min="6406" max="6406" width="13.85546875" style="173" customWidth="1"/>
    <col min="6407" max="6407" width="14.28515625" style="173" customWidth="1"/>
    <col min="6408" max="6408" width="20" style="173" customWidth="1"/>
    <col min="6409" max="6409" width="13.5703125" style="173" customWidth="1"/>
    <col min="6410" max="6410" width="13.85546875" style="173" customWidth="1"/>
    <col min="6411" max="6655" width="9.140625" style="173"/>
    <col min="6656" max="6656" width="4.5703125" style="173" customWidth="1"/>
    <col min="6657" max="6657" width="44.140625" style="173" customWidth="1"/>
    <col min="6658" max="6658" width="11.5703125" style="173" customWidth="1"/>
    <col min="6659" max="6659" width="5.5703125" style="173" customWidth="1"/>
    <col min="6660" max="6660" width="9.7109375" style="173" customWidth="1"/>
    <col min="6661" max="6661" width="5.5703125" style="173" customWidth="1"/>
    <col min="6662" max="6662" width="13.85546875" style="173" customWidth="1"/>
    <col min="6663" max="6663" width="14.28515625" style="173" customWidth="1"/>
    <col min="6664" max="6664" width="20" style="173" customWidth="1"/>
    <col min="6665" max="6665" width="13.5703125" style="173" customWidth="1"/>
    <col min="6666" max="6666" width="13.85546875" style="173" customWidth="1"/>
    <col min="6667" max="6911" width="9.140625" style="173"/>
    <col min="6912" max="6912" width="4.5703125" style="173" customWidth="1"/>
    <col min="6913" max="6913" width="44.140625" style="173" customWidth="1"/>
    <col min="6914" max="6914" width="11.5703125" style="173" customWidth="1"/>
    <col min="6915" max="6915" width="5.5703125" style="173" customWidth="1"/>
    <col min="6916" max="6916" width="9.7109375" style="173" customWidth="1"/>
    <col min="6917" max="6917" width="5.5703125" style="173" customWidth="1"/>
    <col min="6918" max="6918" width="13.85546875" style="173" customWidth="1"/>
    <col min="6919" max="6919" width="14.28515625" style="173" customWidth="1"/>
    <col min="6920" max="6920" width="20" style="173" customWidth="1"/>
    <col min="6921" max="6921" width="13.5703125" style="173" customWidth="1"/>
    <col min="6922" max="6922" width="13.85546875" style="173" customWidth="1"/>
    <col min="6923" max="7167" width="9.140625" style="173"/>
    <col min="7168" max="7168" width="4.5703125" style="173" customWidth="1"/>
    <col min="7169" max="7169" width="44.140625" style="173" customWidth="1"/>
    <col min="7170" max="7170" width="11.5703125" style="173" customWidth="1"/>
    <col min="7171" max="7171" width="5.5703125" style="173" customWidth="1"/>
    <col min="7172" max="7172" width="9.7109375" style="173" customWidth="1"/>
    <col min="7173" max="7173" width="5.5703125" style="173" customWidth="1"/>
    <col min="7174" max="7174" width="13.85546875" style="173" customWidth="1"/>
    <col min="7175" max="7175" width="14.28515625" style="173" customWidth="1"/>
    <col min="7176" max="7176" width="20" style="173" customWidth="1"/>
    <col min="7177" max="7177" width="13.5703125" style="173" customWidth="1"/>
    <col min="7178" max="7178" width="13.85546875" style="173" customWidth="1"/>
    <col min="7179" max="7423" width="9.140625" style="173"/>
    <col min="7424" max="7424" width="4.5703125" style="173" customWidth="1"/>
    <col min="7425" max="7425" width="44.140625" style="173" customWidth="1"/>
    <col min="7426" max="7426" width="11.5703125" style="173" customWidth="1"/>
    <col min="7427" max="7427" width="5.5703125" style="173" customWidth="1"/>
    <col min="7428" max="7428" width="9.7109375" style="173" customWidth="1"/>
    <col min="7429" max="7429" width="5.5703125" style="173" customWidth="1"/>
    <col min="7430" max="7430" width="13.85546875" style="173" customWidth="1"/>
    <col min="7431" max="7431" width="14.28515625" style="173" customWidth="1"/>
    <col min="7432" max="7432" width="20" style="173" customWidth="1"/>
    <col min="7433" max="7433" width="13.5703125" style="173" customWidth="1"/>
    <col min="7434" max="7434" width="13.85546875" style="173" customWidth="1"/>
    <col min="7435" max="7679" width="9.140625" style="173"/>
    <col min="7680" max="7680" width="4.5703125" style="173" customWidth="1"/>
    <col min="7681" max="7681" width="44.140625" style="173" customWidth="1"/>
    <col min="7682" max="7682" width="11.5703125" style="173" customWidth="1"/>
    <col min="7683" max="7683" width="5.5703125" style="173" customWidth="1"/>
    <col min="7684" max="7684" width="9.7109375" style="173" customWidth="1"/>
    <col min="7685" max="7685" width="5.5703125" style="173" customWidth="1"/>
    <col min="7686" max="7686" width="13.85546875" style="173" customWidth="1"/>
    <col min="7687" max="7687" width="14.28515625" style="173" customWidth="1"/>
    <col min="7688" max="7688" width="20" style="173" customWidth="1"/>
    <col min="7689" max="7689" width="13.5703125" style="173" customWidth="1"/>
    <col min="7690" max="7690" width="13.85546875" style="173" customWidth="1"/>
    <col min="7691" max="7935" width="9.140625" style="173"/>
    <col min="7936" max="7936" width="4.5703125" style="173" customWidth="1"/>
    <col min="7937" max="7937" width="44.140625" style="173" customWidth="1"/>
    <col min="7938" max="7938" width="11.5703125" style="173" customWidth="1"/>
    <col min="7939" max="7939" width="5.5703125" style="173" customWidth="1"/>
    <col min="7940" max="7940" width="9.7109375" style="173" customWidth="1"/>
    <col min="7941" max="7941" width="5.5703125" style="173" customWidth="1"/>
    <col min="7942" max="7942" width="13.85546875" style="173" customWidth="1"/>
    <col min="7943" max="7943" width="14.28515625" style="173" customWidth="1"/>
    <col min="7944" max="7944" width="20" style="173" customWidth="1"/>
    <col min="7945" max="7945" width="13.5703125" style="173" customWidth="1"/>
    <col min="7946" max="7946" width="13.85546875" style="173" customWidth="1"/>
    <col min="7947" max="8191" width="9.140625" style="173"/>
    <col min="8192" max="8192" width="4.5703125" style="173" customWidth="1"/>
    <col min="8193" max="8193" width="44.140625" style="173" customWidth="1"/>
    <col min="8194" max="8194" width="11.5703125" style="173" customWidth="1"/>
    <col min="8195" max="8195" width="5.5703125" style="173" customWidth="1"/>
    <col min="8196" max="8196" width="9.7109375" style="173" customWidth="1"/>
    <col min="8197" max="8197" width="5.5703125" style="173" customWidth="1"/>
    <col min="8198" max="8198" width="13.85546875" style="173" customWidth="1"/>
    <col min="8199" max="8199" width="14.28515625" style="173" customWidth="1"/>
    <col min="8200" max="8200" width="20" style="173" customWidth="1"/>
    <col min="8201" max="8201" width="13.5703125" style="173" customWidth="1"/>
    <col min="8202" max="8202" width="13.85546875" style="173" customWidth="1"/>
    <col min="8203" max="8447" width="9.140625" style="173"/>
    <col min="8448" max="8448" width="4.5703125" style="173" customWidth="1"/>
    <col min="8449" max="8449" width="44.140625" style="173" customWidth="1"/>
    <col min="8450" max="8450" width="11.5703125" style="173" customWidth="1"/>
    <col min="8451" max="8451" width="5.5703125" style="173" customWidth="1"/>
    <col min="8452" max="8452" width="9.7109375" style="173" customWidth="1"/>
    <col min="8453" max="8453" width="5.5703125" style="173" customWidth="1"/>
    <col min="8454" max="8454" width="13.85546875" style="173" customWidth="1"/>
    <col min="8455" max="8455" width="14.28515625" style="173" customWidth="1"/>
    <col min="8456" max="8456" width="20" style="173" customWidth="1"/>
    <col min="8457" max="8457" width="13.5703125" style="173" customWidth="1"/>
    <col min="8458" max="8458" width="13.85546875" style="173" customWidth="1"/>
    <col min="8459" max="8703" width="9.140625" style="173"/>
    <col min="8704" max="8704" width="4.5703125" style="173" customWidth="1"/>
    <col min="8705" max="8705" width="44.140625" style="173" customWidth="1"/>
    <col min="8706" max="8706" width="11.5703125" style="173" customWidth="1"/>
    <col min="8707" max="8707" width="5.5703125" style="173" customWidth="1"/>
    <col min="8708" max="8708" width="9.7109375" style="173" customWidth="1"/>
    <col min="8709" max="8709" width="5.5703125" style="173" customWidth="1"/>
    <col min="8710" max="8710" width="13.85546875" style="173" customWidth="1"/>
    <col min="8711" max="8711" width="14.28515625" style="173" customWidth="1"/>
    <col min="8712" max="8712" width="20" style="173" customWidth="1"/>
    <col min="8713" max="8713" width="13.5703125" style="173" customWidth="1"/>
    <col min="8714" max="8714" width="13.85546875" style="173" customWidth="1"/>
    <col min="8715" max="8959" width="9.140625" style="173"/>
    <col min="8960" max="8960" width="4.5703125" style="173" customWidth="1"/>
    <col min="8961" max="8961" width="44.140625" style="173" customWidth="1"/>
    <col min="8962" max="8962" width="11.5703125" style="173" customWidth="1"/>
    <col min="8963" max="8963" width="5.5703125" style="173" customWidth="1"/>
    <col min="8964" max="8964" width="9.7109375" style="173" customWidth="1"/>
    <col min="8965" max="8965" width="5.5703125" style="173" customWidth="1"/>
    <col min="8966" max="8966" width="13.85546875" style="173" customWidth="1"/>
    <col min="8967" max="8967" width="14.28515625" style="173" customWidth="1"/>
    <col min="8968" max="8968" width="20" style="173" customWidth="1"/>
    <col min="8969" max="8969" width="13.5703125" style="173" customWidth="1"/>
    <col min="8970" max="8970" width="13.85546875" style="173" customWidth="1"/>
    <col min="8971" max="9215" width="9.140625" style="173"/>
    <col min="9216" max="9216" width="4.5703125" style="173" customWidth="1"/>
    <col min="9217" max="9217" width="44.140625" style="173" customWidth="1"/>
    <col min="9218" max="9218" width="11.5703125" style="173" customWidth="1"/>
    <col min="9219" max="9219" width="5.5703125" style="173" customWidth="1"/>
    <col min="9220" max="9220" width="9.7109375" style="173" customWidth="1"/>
    <col min="9221" max="9221" width="5.5703125" style="173" customWidth="1"/>
    <col min="9222" max="9222" width="13.85546875" style="173" customWidth="1"/>
    <col min="9223" max="9223" width="14.28515625" style="173" customWidth="1"/>
    <col min="9224" max="9224" width="20" style="173" customWidth="1"/>
    <col min="9225" max="9225" width="13.5703125" style="173" customWidth="1"/>
    <col min="9226" max="9226" width="13.85546875" style="173" customWidth="1"/>
    <col min="9227" max="9471" width="9.140625" style="173"/>
    <col min="9472" max="9472" width="4.5703125" style="173" customWidth="1"/>
    <col min="9473" max="9473" width="44.140625" style="173" customWidth="1"/>
    <col min="9474" max="9474" width="11.5703125" style="173" customWidth="1"/>
    <col min="9475" max="9475" width="5.5703125" style="173" customWidth="1"/>
    <col min="9476" max="9476" width="9.7109375" style="173" customWidth="1"/>
    <col min="9477" max="9477" width="5.5703125" style="173" customWidth="1"/>
    <col min="9478" max="9478" width="13.85546875" style="173" customWidth="1"/>
    <col min="9479" max="9479" width="14.28515625" style="173" customWidth="1"/>
    <col min="9480" max="9480" width="20" style="173" customWidth="1"/>
    <col min="9481" max="9481" width="13.5703125" style="173" customWidth="1"/>
    <col min="9482" max="9482" width="13.85546875" style="173" customWidth="1"/>
    <col min="9483" max="9727" width="9.140625" style="173"/>
    <col min="9728" max="9728" width="4.5703125" style="173" customWidth="1"/>
    <col min="9729" max="9729" width="44.140625" style="173" customWidth="1"/>
    <col min="9730" max="9730" width="11.5703125" style="173" customWidth="1"/>
    <col min="9731" max="9731" width="5.5703125" style="173" customWidth="1"/>
    <col min="9732" max="9732" width="9.7109375" style="173" customWidth="1"/>
    <col min="9733" max="9733" width="5.5703125" style="173" customWidth="1"/>
    <col min="9734" max="9734" width="13.85546875" style="173" customWidth="1"/>
    <col min="9735" max="9735" width="14.28515625" style="173" customWidth="1"/>
    <col min="9736" max="9736" width="20" style="173" customWidth="1"/>
    <col min="9737" max="9737" width="13.5703125" style="173" customWidth="1"/>
    <col min="9738" max="9738" width="13.85546875" style="173" customWidth="1"/>
    <col min="9739" max="9983" width="9.140625" style="173"/>
    <col min="9984" max="9984" width="4.5703125" style="173" customWidth="1"/>
    <col min="9985" max="9985" width="44.140625" style="173" customWidth="1"/>
    <col min="9986" max="9986" width="11.5703125" style="173" customWidth="1"/>
    <col min="9987" max="9987" width="5.5703125" style="173" customWidth="1"/>
    <col min="9988" max="9988" width="9.7109375" style="173" customWidth="1"/>
    <col min="9989" max="9989" width="5.5703125" style="173" customWidth="1"/>
    <col min="9990" max="9990" width="13.85546875" style="173" customWidth="1"/>
    <col min="9991" max="9991" width="14.28515625" style="173" customWidth="1"/>
    <col min="9992" max="9992" width="20" style="173" customWidth="1"/>
    <col min="9993" max="9993" width="13.5703125" style="173" customWidth="1"/>
    <col min="9994" max="9994" width="13.85546875" style="173" customWidth="1"/>
    <col min="9995" max="10239" width="9.140625" style="173"/>
    <col min="10240" max="10240" width="4.5703125" style="173" customWidth="1"/>
    <col min="10241" max="10241" width="44.140625" style="173" customWidth="1"/>
    <col min="10242" max="10242" width="11.5703125" style="173" customWidth="1"/>
    <col min="10243" max="10243" width="5.5703125" style="173" customWidth="1"/>
    <col min="10244" max="10244" width="9.7109375" style="173" customWidth="1"/>
    <col min="10245" max="10245" width="5.5703125" style="173" customWidth="1"/>
    <col min="10246" max="10246" width="13.85546875" style="173" customWidth="1"/>
    <col min="10247" max="10247" width="14.28515625" style="173" customWidth="1"/>
    <col min="10248" max="10248" width="20" style="173" customWidth="1"/>
    <col min="10249" max="10249" width="13.5703125" style="173" customWidth="1"/>
    <col min="10250" max="10250" width="13.85546875" style="173" customWidth="1"/>
    <col min="10251" max="10495" width="9.140625" style="173"/>
    <col min="10496" max="10496" width="4.5703125" style="173" customWidth="1"/>
    <col min="10497" max="10497" width="44.140625" style="173" customWidth="1"/>
    <col min="10498" max="10498" width="11.5703125" style="173" customWidth="1"/>
    <col min="10499" max="10499" width="5.5703125" style="173" customWidth="1"/>
    <col min="10500" max="10500" width="9.7109375" style="173" customWidth="1"/>
    <col min="10501" max="10501" width="5.5703125" style="173" customWidth="1"/>
    <col min="10502" max="10502" width="13.85546875" style="173" customWidth="1"/>
    <col min="10503" max="10503" width="14.28515625" style="173" customWidth="1"/>
    <col min="10504" max="10504" width="20" style="173" customWidth="1"/>
    <col min="10505" max="10505" width="13.5703125" style="173" customWidth="1"/>
    <col min="10506" max="10506" width="13.85546875" style="173" customWidth="1"/>
    <col min="10507" max="10751" width="9.140625" style="173"/>
    <col min="10752" max="10752" width="4.5703125" style="173" customWidth="1"/>
    <col min="10753" max="10753" width="44.140625" style="173" customWidth="1"/>
    <col min="10754" max="10754" width="11.5703125" style="173" customWidth="1"/>
    <col min="10755" max="10755" width="5.5703125" style="173" customWidth="1"/>
    <col min="10756" max="10756" width="9.7109375" style="173" customWidth="1"/>
    <col min="10757" max="10757" width="5.5703125" style="173" customWidth="1"/>
    <col min="10758" max="10758" width="13.85546875" style="173" customWidth="1"/>
    <col min="10759" max="10759" width="14.28515625" style="173" customWidth="1"/>
    <col min="10760" max="10760" width="20" style="173" customWidth="1"/>
    <col min="10761" max="10761" width="13.5703125" style="173" customWidth="1"/>
    <col min="10762" max="10762" width="13.85546875" style="173" customWidth="1"/>
    <col min="10763" max="11007" width="9.140625" style="173"/>
    <col min="11008" max="11008" width="4.5703125" style="173" customWidth="1"/>
    <col min="11009" max="11009" width="44.140625" style="173" customWidth="1"/>
    <col min="11010" max="11010" width="11.5703125" style="173" customWidth="1"/>
    <col min="11011" max="11011" width="5.5703125" style="173" customWidth="1"/>
    <col min="11012" max="11012" width="9.7109375" style="173" customWidth="1"/>
    <col min="11013" max="11013" width="5.5703125" style="173" customWidth="1"/>
    <col min="11014" max="11014" width="13.85546875" style="173" customWidth="1"/>
    <col min="11015" max="11015" width="14.28515625" style="173" customWidth="1"/>
    <col min="11016" max="11016" width="20" style="173" customWidth="1"/>
    <col min="11017" max="11017" width="13.5703125" style="173" customWidth="1"/>
    <col min="11018" max="11018" width="13.85546875" style="173" customWidth="1"/>
    <col min="11019" max="11263" width="9.140625" style="173"/>
    <col min="11264" max="11264" width="4.5703125" style="173" customWidth="1"/>
    <col min="11265" max="11265" width="44.140625" style="173" customWidth="1"/>
    <col min="11266" max="11266" width="11.5703125" style="173" customWidth="1"/>
    <col min="11267" max="11267" width="5.5703125" style="173" customWidth="1"/>
    <col min="11268" max="11268" width="9.7109375" style="173" customWidth="1"/>
    <col min="11269" max="11269" width="5.5703125" style="173" customWidth="1"/>
    <col min="11270" max="11270" width="13.85546875" style="173" customWidth="1"/>
    <col min="11271" max="11271" width="14.28515625" style="173" customWidth="1"/>
    <col min="11272" max="11272" width="20" style="173" customWidth="1"/>
    <col min="11273" max="11273" width="13.5703125" style="173" customWidth="1"/>
    <col min="11274" max="11274" width="13.85546875" style="173" customWidth="1"/>
    <col min="11275" max="11519" width="9.140625" style="173"/>
    <col min="11520" max="11520" width="4.5703125" style="173" customWidth="1"/>
    <col min="11521" max="11521" width="44.140625" style="173" customWidth="1"/>
    <col min="11522" max="11522" width="11.5703125" style="173" customWidth="1"/>
    <col min="11523" max="11523" width="5.5703125" style="173" customWidth="1"/>
    <col min="11524" max="11524" width="9.7109375" style="173" customWidth="1"/>
    <col min="11525" max="11525" width="5.5703125" style="173" customWidth="1"/>
    <col min="11526" max="11526" width="13.85546875" style="173" customWidth="1"/>
    <col min="11527" max="11527" width="14.28515625" style="173" customWidth="1"/>
    <col min="11528" max="11528" width="20" style="173" customWidth="1"/>
    <col min="11529" max="11529" width="13.5703125" style="173" customWidth="1"/>
    <col min="11530" max="11530" width="13.85546875" style="173" customWidth="1"/>
    <col min="11531" max="11775" width="9.140625" style="173"/>
    <col min="11776" max="11776" width="4.5703125" style="173" customWidth="1"/>
    <col min="11777" max="11777" width="44.140625" style="173" customWidth="1"/>
    <col min="11778" max="11778" width="11.5703125" style="173" customWidth="1"/>
    <col min="11779" max="11779" width="5.5703125" style="173" customWidth="1"/>
    <col min="11780" max="11780" width="9.7109375" style="173" customWidth="1"/>
    <col min="11781" max="11781" width="5.5703125" style="173" customWidth="1"/>
    <col min="11782" max="11782" width="13.85546875" style="173" customWidth="1"/>
    <col min="11783" max="11783" width="14.28515625" style="173" customWidth="1"/>
    <col min="11784" max="11784" width="20" style="173" customWidth="1"/>
    <col min="11785" max="11785" width="13.5703125" style="173" customWidth="1"/>
    <col min="11786" max="11786" width="13.85546875" style="173" customWidth="1"/>
    <col min="11787" max="12031" width="9.140625" style="173"/>
    <col min="12032" max="12032" width="4.5703125" style="173" customWidth="1"/>
    <col min="12033" max="12033" width="44.140625" style="173" customWidth="1"/>
    <col min="12034" max="12034" width="11.5703125" style="173" customWidth="1"/>
    <col min="12035" max="12035" width="5.5703125" style="173" customWidth="1"/>
    <col min="12036" max="12036" width="9.7109375" style="173" customWidth="1"/>
    <col min="12037" max="12037" width="5.5703125" style="173" customWidth="1"/>
    <col min="12038" max="12038" width="13.85546875" style="173" customWidth="1"/>
    <col min="12039" max="12039" width="14.28515625" style="173" customWidth="1"/>
    <col min="12040" max="12040" width="20" style="173" customWidth="1"/>
    <col min="12041" max="12041" width="13.5703125" style="173" customWidth="1"/>
    <col min="12042" max="12042" width="13.85546875" style="173" customWidth="1"/>
    <col min="12043" max="12287" width="9.140625" style="173"/>
    <col min="12288" max="12288" width="4.5703125" style="173" customWidth="1"/>
    <col min="12289" max="12289" width="44.140625" style="173" customWidth="1"/>
    <col min="12290" max="12290" width="11.5703125" style="173" customWidth="1"/>
    <col min="12291" max="12291" width="5.5703125" style="173" customWidth="1"/>
    <col min="12292" max="12292" width="9.7109375" style="173" customWidth="1"/>
    <col min="12293" max="12293" width="5.5703125" style="173" customWidth="1"/>
    <col min="12294" max="12294" width="13.85546875" style="173" customWidth="1"/>
    <col min="12295" max="12295" width="14.28515625" style="173" customWidth="1"/>
    <col min="12296" max="12296" width="20" style="173" customWidth="1"/>
    <col min="12297" max="12297" width="13.5703125" style="173" customWidth="1"/>
    <col min="12298" max="12298" width="13.85546875" style="173" customWidth="1"/>
    <col min="12299" max="12543" width="9.140625" style="173"/>
    <col min="12544" max="12544" width="4.5703125" style="173" customWidth="1"/>
    <col min="12545" max="12545" width="44.140625" style="173" customWidth="1"/>
    <col min="12546" max="12546" width="11.5703125" style="173" customWidth="1"/>
    <col min="12547" max="12547" width="5.5703125" style="173" customWidth="1"/>
    <col min="12548" max="12548" width="9.7109375" style="173" customWidth="1"/>
    <col min="12549" max="12549" width="5.5703125" style="173" customWidth="1"/>
    <col min="12550" max="12550" width="13.85546875" style="173" customWidth="1"/>
    <col min="12551" max="12551" width="14.28515625" style="173" customWidth="1"/>
    <col min="12552" max="12552" width="20" style="173" customWidth="1"/>
    <col min="12553" max="12553" width="13.5703125" style="173" customWidth="1"/>
    <col min="12554" max="12554" width="13.85546875" style="173" customWidth="1"/>
    <col min="12555" max="12799" width="9.140625" style="173"/>
    <col min="12800" max="12800" width="4.5703125" style="173" customWidth="1"/>
    <col min="12801" max="12801" width="44.140625" style="173" customWidth="1"/>
    <col min="12802" max="12802" width="11.5703125" style="173" customWidth="1"/>
    <col min="12803" max="12803" width="5.5703125" style="173" customWidth="1"/>
    <col min="12804" max="12804" width="9.7109375" style="173" customWidth="1"/>
    <col min="12805" max="12805" width="5.5703125" style="173" customWidth="1"/>
    <col min="12806" max="12806" width="13.85546875" style="173" customWidth="1"/>
    <col min="12807" max="12807" width="14.28515625" style="173" customWidth="1"/>
    <col min="12808" max="12808" width="20" style="173" customWidth="1"/>
    <col min="12809" max="12809" width="13.5703125" style="173" customWidth="1"/>
    <col min="12810" max="12810" width="13.85546875" style="173" customWidth="1"/>
    <col min="12811" max="13055" width="9.140625" style="173"/>
    <col min="13056" max="13056" width="4.5703125" style="173" customWidth="1"/>
    <col min="13057" max="13057" width="44.140625" style="173" customWidth="1"/>
    <col min="13058" max="13058" width="11.5703125" style="173" customWidth="1"/>
    <col min="13059" max="13059" width="5.5703125" style="173" customWidth="1"/>
    <col min="13060" max="13060" width="9.7109375" style="173" customWidth="1"/>
    <col min="13061" max="13061" width="5.5703125" style="173" customWidth="1"/>
    <col min="13062" max="13062" width="13.85546875" style="173" customWidth="1"/>
    <col min="13063" max="13063" width="14.28515625" style="173" customWidth="1"/>
    <col min="13064" max="13064" width="20" style="173" customWidth="1"/>
    <col min="13065" max="13065" width="13.5703125" style="173" customWidth="1"/>
    <col min="13066" max="13066" width="13.85546875" style="173" customWidth="1"/>
    <col min="13067" max="13311" width="9.140625" style="173"/>
    <col min="13312" max="13312" width="4.5703125" style="173" customWidth="1"/>
    <col min="13313" max="13313" width="44.140625" style="173" customWidth="1"/>
    <col min="13314" max="13314" width="11.5703125" style="173" customWidth="1"/>
    <col min="13315" max="13315" width="5.5703125" style="173" customWidth="1"/>
    <col min="13316" max="13316" width="9.7109375" style="173" customWidth="1"/>
    <col min="13317" max="13317" width="5.5703125" style="173" customWidth="1"/>
    <col min="13318" max="13318" width="13.85546875" style="173" customWidth="1"/>
    <col min="13319" max="13319" width="14.28515625" style="173" customWidth="1"/>
    <col min="13320" max="13320" width="20" style="173" customWidth="1"/>
    <col min="13321" max="13321" width="13.5703125" style="173" customWidth="1"/>
    <col min="13322" max="13322" width="13.85546875" style="173" customWidth="1"/>
    <col min="13323" max="13567" width="9.140625" style="173"/>
    <col min="13568" max="13568" width="4.5703125" style="173" customWidth="1"/>
    <col min="13569" max="13569" width="44.140625" style="173" customWidth="1"/>
    <col min="13570" max="13570" width="11.5703125" style="173" customWidth="1"/>
    <col min="13571" max="13571" width="5.5703125" style="173" customWidth="1"/>
    <col min="13572" max="13572" width="9.7109375" style="173" customWidth="1"/>
    <col min="13573" max="13573" width="5.5703125" style="173" customWidth="1"/>
    <col min="13574" max="13574" width="13.85546875" style="173" customWidth="1"/>
    <col min="13575" max="13575" width="14.28515625" style="173" customWidth="1"/>
    <col min="13576" max="13576" width="20" style="173" customWidth="1"/>
    <col min="13577" max="13577" width="13.5703125" style="173" customWidth="1"/>
    <col min="13578" max="13578" width="13.85546875" style="173" customWidth="1"/>
    <col min="13579" max="13823" width="9.140625" style="173"/>
    <col min="13824" max="13824" width="4.5703125" style="173" customWidth="1"/>
    <col min="13825" max="13825" width="44.140625" style="173" customWidth="1"/>
    <col min="13826" max="13826" width="11.5703125" style="173" customWidth="1"/>
    <col min="13827" max="13827" width="5.5703125" style="173" customWidth="1"/>
    <col min="13828" max="13828" width="9.7109375" style="173" customWidth="1"/>
    <col min="13829" max="13829" width="5.5703125" style="173" customWidth="1"/>
    <col min="13830" max="13830" width="13.85546875" style="173" customWidth="1"/>
    <col min="13831" max="13831" width="14.28515625" style="173" customWidth="1"/>
    <col min="13832" max="13832" width="20" style="173" customWidth="1"/>
    <col min="13833" max="13833" width="13.5703125" style="173" customWidth="1"/>
    <col min="13834" max="13834" width="13.85546875" style="173" customWidth="1"/>
    <col min="13835" max="14079" width="9.140625" style="173"/>
    <col min="14080" max="14080" width="4.5703125" style="173" customWidth="1"/>
    <col min="14081" max="14081" width="44.140625" style="173" customWidth="1"/>
    <col min="14082" max="14082" width="11.5703125" style="173" customWidth="1"/>
    <col min="14083" max="14083" width="5.5703125" style="173" customWidth="1"/>
    <col min="14084" max="14084" width="9.7109375" style="173" customWidth="1"/>
    <col min="14085" max="14085" width="5.5703125" style="173" customWidth="1"/>
    <col min="14086" max="14086" width="13.85546875" style="173" customWidth="1"/>
    <col min="14087" max="14087" width="14.28515625" style="173" customWidth="1"/>
    <col min="14088" max="14088" width="20" style="173" customWidth="1"/>
    <col min="14089" max="14089" width="13.5703125" style="173" customWidth="1"/>
    <col min="14090" max="14090" width="13.85546875" style="173" customWidth="1"/>
    <col min="14091" max="14335" width="9.140625" style="173"/>
    <col min="14336" max="14336" width="4.5703125" style="173" customWidth="1"/>
    <col min="14337" max="14337" width="44.140625" style="173" customWidth="1"/>
    <col min="14338" max="14338" width="11.5703125" style="173" customWidth="1"/>
    <col min="14339" max="14339" width="5.5703125" style="173" customWidth="1"/>
    <col min="14340" max="14340" width="9.7109375" style="173" customWidth="1"/>
    <col min="14341" max="14341" width="5.5703125" style="173" customWidth="1"/>
    <col min="14342" max="14342" width="13.85546875" style="173" customWidth="1"/>
    <col min="14343" max="14343" width="14.28515625" style="173" customWidth="1"/>
    <col min="14344" max="14344" width="20" style="173" customWidth="1"/>
    <col min="14345" max="14345" width="13.5703125" style="173" customWidth="1"/>
    <col min="14346" max="14346" width="13.85546875" style="173" customWidth="1"/>
    <col min="14347" max="14591" width="9.140625" style="173"/>
    <col min="14592" max="14592" width="4.5703125" style="173" customWidth="1"/>
    <col min="14593" max="14593" width="44.140625" style="173" customWidth="1"/>
    <col min="14594" max="14594" width="11.5703125" style="173" customWidth="1"/>
    <col min="14595" max="14595" width="5.5703125" style="173" customWidth="1"/>
    <col min="14596" max="14596" width="9.7109375" style="173" customWidth="1"/>
    <col min="14597" max="14597" width="5.5703125" style="173" customWidth="1"/>
    <col min="14598" max="14598" width="13.85546875" style="173" customWidth="1"/>
    <col min="14599" max="14599" width="14.28515625" style="173" customWidth="1"/>
    <col min="14600" max="14600" width="20" style="173" customWidth="1"/>
    <col min="14601" max="14601" width="13.5703125" style="173" customWidth="1"/>
    <col min="14602" max="14602" width="13.85546875" style="173" customWidth="1"/>
    <col min="14603" max="14847" width="9.140625" style="173"/>
    <col min="14848" max="14848" width="4.5703125" style="173" customWidth="1"/>
    <col min="14849" max="14849" width="44.140625" style="173" customWidth="1"/>
    <col min="14850" max="14850" width="11.5703125" style="173" customWidth="1"/>
    <col min="14851" max="14851" width="5.5703125" style="173" customWidth="1"/>
    <col min="14852" max="14852" width="9.7109375" style="173" customWidth="1"/>
    <col min="14853" max="14853" width="5.5703125" style="173" customWidth="1"/>
    <col min="14854" max="14854" width="13.85546875" style="173" customWidth="1"/>
    <col min="14855" max="14855" width="14.28515625" style="173" customWidth="1"/>
    <col min="14856" max="14856" width="20" style="173" customWidth="1"/>
    <col min="14857" max="14857" width="13.5703125" style="173" customWidth="1"/>
    <col min="14858" max="14858" width="13.85546875" style="173" customWidth="1"/>
    <col min="14859" max="15103" width="9.140625" style="173"/>
    <col min="15104" max="15104" width="4.5703125" style="173" customWidth="1"/>
    <col min="15105" max="15105" width="44.140625" style="173" customWidth="1"/>
    <col min="15106" max="15106" width="11.5703125" style="173" customWidth="1"/>
    <col min="15107" max="15107" width="5.5703125" style="173" customWidth="1"/>
    <col min="15108" max="15108" width="9.7109375" style="173" customWidth="1"/>
    <col min="15109" max="15109" width="5.5703125" style="173" customWidth="1"/>
    <col min="15110" max="15110" width="13.85546875" style="173" customWidth="1"/>
    <col min="15111" max="15111" width="14.28515625" style="173" customWidth="1"/>
    <col min="15112" max="15112" width="20" style="173" customWidth="1"/>
    <col min="15113" max="15113" width="13.5703125" style="173" customWidth="1"/>
    <col min="15114" max="15114" width="13.85546875" style="173" customWidth="1"/>
    <col min="15115" max="15359" width="9.140625" style="173"/>
    <col min="15360" max="15360" width="4.5703125" style="173" customWidth="1"/>
    <col min="15361" max="15361" width="44.140625" style="173" customWidth="1"/>
    <col min="15362" max="15362" width="11.5703125" style="173" customWidth="1"/>
    <col min="15363" max="15363" width="5.5703125" style="173" customWidth="1"/>
    <col min="15364" max="15364" width="9.7109375" style="173" customWidth="1"/>
    <col min="15365" max="15365" width="5.5703125" style="173" customWidth="1"/>
    <col min="15366" max="15366" width="13.85546875" style="173" customWidth="1"/>
    <col min="15367" max="15367" width="14.28515625" style="173" customWidth="1"/>
    <col min="15368" max="15368" width="20" style="173" customWidth="1"/>
    <col min="15369" max="15369" width="13.5703125" style="173" customWidth="1"/>
    <col min="15370" max="15370" width="13.85546875" style="173" customWidth="1"/>
    <col min="15371" max="15615" width="9.140625" style="173"/>
    <col min="15616" max="15616" width="4.5703125" style="173" customWidth="1"/>
    <col min="15617" max="15617" width="44.140625" style="173" customWidth="1"/>
    <col min="15618" max="15618" width="11.5703125" style="173" customWidth="1"/>
    <col min="15619" max="15619" width="5.5703125" style="173" customWidth="1"/>
    <col min="15620" max="15620" width="9.7109375" style="173" customWidth="1"/>
    <col min="15621" max="15621" width="5.5703125" style="173" customWidth="1"/>
    <col min="15622" max="15622" width="13.85546875" style="173" customWidth="1"/>
    <col min="15623" max="15623" width="14.28515625" style="173" customWidth="1"/>
    <col min="15624" max="15624" width="20" style="173" customWidth="1"/>
    <col min="15625" max="15625" width="13.5703125" style="173" customWidth="1"/>
    <col min="15626" max="15626" width="13.85546875" style="173" customWidth="1"/>
    <col min="15627" max="15871" width="9.140625" style="173"/>
    <col min="15872" max="15872" width="4.5703125" style="173" customWidth="1"/>
    <col min="15873" max="15873" width="44.140625" style="173" customWidth="1"/>
    <col min="15874" max="15874" width="11.5703125" style="173" customWidth="1"/>
    <col min="15875" max="15875" width="5.5703125" style="173" customWidth="1"/>
    <col min="15876" max="15876" width="9.7109375" style="173" customWidth="1"/>
    <col min="15877" max="15877" width="5.5703125" style="173" customWidth="1"/>
    <col min="15878" max="15878" width="13.85546875" style="173" customWidth="1"/>
    <col min="15879" max="15879" width="14.28515625" style="173" customWidth="1"/>
    <col min="15880" max="15880" width="20" style="173" customWidth="1"/>
    <col min="15881" max="15881" width="13.5703125" style="173" customWidth="1"/>
    <col min="15882" max="15882" width="13.85546875" style="173" customWidth="1"/>
    <col min="15883" max="16127" width="9.140625" style="173"/>
    <col min="16128" max="16128" width="4.5703125" style="173" customWidth="1"/>
    <col min="16129" max="16129" width="44.140625" style="173" customWidth="1"/>
    <col min="16130" max="16130" width="11.5703125" style="173" customWidth="1"/>
    <col min="16131" max="16131" width="5.5703125" style="173" customWidth="1"/>
    <col min="16132" max="16132" width="9.7109375" style="173" customWidth="1"/>
    <col min="16133" max="16133" width="5.5703125" style="173" customWidth="1"/>
    <col min="16134" max="16134" width="13.85546875" style="173" customWidth="1"/>
    <col min="16135" max="16135" width="14.28515625" style="173" customWidth="1"/>
    <col min="16136" max="16136" width="20" style="173" customWidth="1"/>
    <col min="16137" max="16137" width="13.5703125" style="173" customWidth="1"/>
    <col min="16138" max="16138" width="13.85546875" style="173" customWidth="1"/>
    <col min="16139" max="16384" width="9.140625" style="173"/>
  </cols>
  <sheetData>
    <row r="1" spans="1:13" ht="18">
      <c r="B1" s="1116" t="s">
        <v>267</v>
      </c>
      <c r="C1" s="1116"/>
      <c r="D1" s="1116"/>
      <c r="E1" s="1116"/>
    </row>
    <row r="3" spans="1:13" ht="18">
      <c r="B3" s="1117" t="s">
        <v>1632</v>
      </c>
      <c r="C3" s="1117"/>
      <c r="D3" s="1117"/>
      <c r="E3" s="1117"/>
      <c r="F3" s="1117"/>
      <c r="G3" s="1117"/>
      <c r="H3" s="1117"/>
    </row>
    <row r="4" spans="1:13" ht="14.25" customHeight="1">
      <c r="B4" s="269"/>
      <c r="C4" s="269"/>
      <c r="D4" s="269"/>
      <c r="E4" s="269"/>
      <c r="F4" s="269"/>
      <c r="G4" s="269"/>
      <c r="H4" s="269"/>
    </row>
    <row r="5" spans="1:13" ht="14.25" customHeight="1">
      <c r="B5" s="269"/>
      <c r="C5" s="269"/>
      <c r="D5" s="269"/>
      <c r="E5" s="269"/>
      <c r="F5" s="269"/>
      <c r="G5" s="269"/>
      <c r="H5" s="270" t="s">
        <v>2025</v>
      </c>
    </row>
    <row r="6" spans="1:13" ht="17.25" customHeight="1">
      <c r="B6" s="269"/>
      <c r="C6" s="269"/>
      <c r="D6" s="269"/>
      <c r="E6" s="269"/>
      <c r="F6" s="269"/>
      <c r="G6" s="269"/>
      <c r="H6" s="269"/>
    </row>
    <row r="7" spans="1:13" ht="45.75" customHeight="1">
      <c r="A7" s="1118" t="s">
        <v>78</v>
      </c>
      <c r="B7" s="1118" t="s">
        <v>3</v>
      </c>
      <c r="C7" s="1118" t="s">
        <v>268</v>
      </c>
      <c r="D7" s="1118" t="s">
        <v>5</v>
      </c>
      <c r="E7" s="1118" t="s">
        <v>12</v>
      </c>
      <c r="F7" s="1118" t="s">
        <v>9</v>
      </c>
      <c r="G7" s="1090" t="s">
        <v>269</v>
      </c>
      <c r="H7" s="1090"/>
    </row>
    <row r="8" spans="1:13" ht="45" customHeight="1">
      <c r="A8" s="1118"/>
      <c r="B8" s="1118"/>
      <c r="C8" s="1118"/>
      <c r="D8" s="1118"/>
      <c r="E8" s="1118"/>
      <c r="F8" s="1118"/>
      <c r="G8" s="471" t="s">
        <v>270</v>
      </c>
      <c r="H8" s="471" t="s">
        <v>271</v>
      </c>
      <c r="I8" s="271"/>
      <c r="J8" s="176"/>
      <c r="K8" s="272"/>
      <c r="L8" s="272"/>
      <c r="M8" s="176"/>
    </row>
    <row r="9" spans="1:13" ht="14.25">
      <c r="A9" s="180">
        <v>1</v>
      </c>
      <c r="B9" s="180">
        <v>2</v>
      </c>
      <c r="C9" s="180">
        <v>3</v>
      </c>
      <c r="D9" s="180">
        <v>4</v>
      </c>
      <c r="E9" s="180">
        <v>5</v>
      </c>
      <c r="F9" s="180">
        <v>6</v>
      </c>
      <c r="G9" s="180">
        <v>7</v>
      </c>
      <c r="H9" s="180">
        <v>8</v>
      </c>
    </row>
    <row r="10" spans="1:13" ht="28.5" customHeight="1">
      <c r="A10" s="303">
        <v>1</v>
      </c>
      <c r="B10" s="281" t="s">
        <v>172</v>
      </c>
      <c r="C10" s="282">
        <v>7130601958</v>
      </c>
      <c r="D10" s="283" t="s">
        <v>17</v>
      </c>
      <c r="E10" s="308">
        <f>VLOOKUP(C10,'SOR RATE 2026-27'!A:D,4,0)/1000</f>
        <v>53.077580000000005</v>
      </c>
      <c r="F10" s="878">
        <v>482.3</v>
      </c>
      <c r="G10" s="308">
        <f>E10*F10</f>
        <v>25599.316834000001</v>
      </c>
      <c r="H10" s="308">
        <f>E10*F10</f>
        <v>25599.316834000001</v>
      </c>
      <c r="I10" s="142"/>
      <c r="J10" s="24"/>
      <c r="K10" s="24"/>
      <c r="L10" s="24"/>
    </row>
    <row r="11" spans="1:13" ht="15" customHeight="1">
      <c r="A11" s="303">
        <v>2</v>
      </c>
      <c r="B11" s="659" t="s">
        <v>272</v>
      </c>
      <c r="C11" s="282">
        <v>7130310053</v>
      </c>
      <c r="D11" s="303" t="s">
        <v>193</v>
      </c>
      <c r="E11" s="308">
        <f>VLOOKUP(C11,'SOR RATE 2026-27'!A:D,4,0)/1000</f>
        <v>1924.2985200000001</v>
      </c>
      <c r="F11" s="303">
        <v>50</v>
      </c>
      <c r="G11" s="308">
        <f>E11*F11</f>
        <v>96214.926000000007</v>
      </c>
      <c r="H11" s="303"/>
    </row>
    <row r="12" spans="1:13" ht="15.75" customHeight="1">
      <c r="A12" s="303">
        <v>3</v>
      </c>
      <c r="B12" s="659" t="s">
        <v>273</v>
      </c>
      <c r="C12" s="282">
        <v>7130310054</v>
      </c>
      <c r="D12" s="303" t="s">
        <v>193</v>
      </c>
      <c r="E12" s="308">
        <f>VLOOKUP(C12,'SOR RATE 2026-27'!A:D,4,0)/1000</f>
        <v>2446.9444100000001</v>
      </c>
      <c r="F12" s="303">
        <v>50</v>
      </c>
      <c r="G12" s="303"/>
      <c r="H12" s="308">
        <f>E12*F12</f>
        <v>122347.2205</v>
      </c>
    </row>
    <row r="13" spans="1:13" ht="30" customHeight="1">
      <c r="A13" s="303">
        <v>4</v>
      </c>
      <c r="B13" s="290" t="s">
        <v>1747</v>
      </c>
      <c r="C13" s="303">
        <v>7130320039</v>
      </c>
      <c r="D13" s="303" t="s">
        <v>52</v>
      </c>
      <c r="E13" s="308">
        <f>VLOOKUP(C13,'SOR RATE 2026-27'!A:D,4,0)</f>
        <v>20534.75</v>
      </c>
      <c r="F13" s="303">
        <v>2</v>
      </c>
      <c r="G13" s="308">
        <f>E13*F13</f>
        <v>41069.5</v>
      </c>
      <c r="H13" s="308"/>
    </row>
    <row r="14" spans="1:13" ht="30" customHeight="1">
      <c r="A14" s="303">
        <v>5</v>
      </c>
      <c r="B14" s="290" t="s">
        <v>1748</v>
      </c>
      <c r="C14" s="303">
        <v>7130320040</v>
      </c>
      <c r="D14" s="303" t="s">
        <v>52</v>
      </c>
      <c r="E14" s="308">
        <f>VLOOKUP(C14,'SOR RATE 2026-27'!A:D,4,0)</f>
        <v>23957.22</v>
      </c>
      <c r="F14" s="303">
        <v>2</v>
      </c>
      <c r="G14" s="308"/>
      <c r="H14" s="308">
        <f t="shared" ref="H14:H20" si="0">E14*F14</f>
        <v>47914.44</v>
      </c>
    </row>
    <row r="15" spans="1:13" ht="16.5" customHeight="1">
      <c r="A15" s="303">
        <v>6</v>
      </c>
      <c r="B15" s="659" t="s">
        <v>274</v>
      </c>
      <c r="C15" s="303">
        <v>7130870013</v>
      </c>
      <c r="D15" s="303" t="s">
        <v>89</v>
      </c>
      <c r="E15" s="308">
        <f>VLOOKUP(C15,'SOR RATE 2026-27'!A:D,4,0)</f>
        <v>143.69</v>
      </c>
      <c r="F15" s="303">
        <v>1</v>
      </c>
      <c r="G15" s="308">
        <f t="shared" ref="G15:G20" si="1">E15*F15</f>
        <v>143.69</v>
      </c>
      <c r="H15" s="308">
        <f t="shared" si="0"/>
        <v>143.69</v>
      </c>
    </row>
    <row r="16" spans="1:13" ht="15.75" customHeight="1">
      <c r="A16" s="303">
        <v>7</v>
      </c>
      <c r="B16" s="310" t="s">
        <v>275</v>
      </c>
      <c r="C16" s="303">
        <v>7130810681</v>
      </c>
      <c r="D16" s="303" t="s">
        <v>52</v>
      </c>
      <c r="E16" s="308">
        <f>VLOOKUP(C16,'SOR RATE 2026-27'!A:D,4,0)</f>
        <v>3548.55</v>
      </c>
      <c r="F16" s="303">
        <v>2</v>
      </c>
      <c r="G16" s="308">
        <f t="shared" si="1"/>
        <v>7097.1</v>
      </c>
      <c r="H16" s="308">
        <f t="shared" si="0"/>
        <v>7097.1</v>
      </c>
    </row>
    <row r="17" spans="1:12" ht="14.25" customHeight="1">
      <c r="A17" s="303">
        <v>8</v>
      </c>
      <c r="B17" s="310" t="s">
        <v>276</v>
      </c>
      <c r="C17" s="303">
        <v>7130860033</v>
      </c>
      <c r="D17" s="303" t="s">
        <v>14</v>
      </c>
      <c r="E17" s="308">
        <f>VLOOKUP(C17,'SOR RATE 2026-27'!A:D,4,0)</f>
        <v>1080.47</v>
      </c>
      <c r="F17" s="303">
        <v>2</v>
      </c>
      <c r="G17" s="308">
        <f t="shared" si="1"/>
        <v>2160.94</v>
      </c>
      <c r="H17" s="308">
        <f t="shared" si="0"/>
        <v>2160.94</v>
      </c>
    </row>
    <row r="18" spans="1:12" ht="16.5" customHeight="1">
      <c r="A18" s="303">
        <v>9</v>
      </c>
      <c r="B18" s="310" t="s">
        <v>277</v>
      </c>
      <c r="C18" s="303">
        <v>7130860076</v>
      </c>
      <c r="D18" s="303" t="s">
        <v>17</v>
      </c>
      <c r="E18" s="308">
        <f>VLOOKUP(C18,'SOR RATE 2026-27'!A:D,4,0)/1000</f>
        <v>87.273820000000001</v>
      </c>
      <c r="F18" s="303">
        <v>17</v>
      </c>
      <c r="G18" s="308">
        <f t="shared" si="1"/>
        <v>1483.6549399999999</v>
      </c>
      <c r="H18" s="308">
        <f t="shared" si="0"/>
        <v>1483.6549399999999</v>
      </c>
    </row>
    <row r="19" spans="1:12" ht="42" customHeight="1">
      <c r="A19" s="303">
        <v>10</v>
      </c>
      <c r="B19" s="291" t="s">
        <v>278</v>
      </c>
      <c r="C19" s="303">
        <v>7130200202</v>
      </c>
      <c r="D19" s="303" t="s">
        <v>65</v>
      </c>
      <c r="E19" s="308">
        <f>VLOOKUP(C19,'SOR RATE 2026-27'!A:D,4,0)</f>
        <v>2970.0000000000005</v>
      </c>
      <c r="F19" s="660">
        <f>0.65+0.6</f>
        <v>1.25</v>
      </c>
      <c r="G19" s="308">
        <f t="shared" si="1"/>
        <v>3712.5000000000005</v>
      </c>
      <c r="H19" s="308">
        <f t="shared" si="0"/>
        <v>3712.5000000000005</v>
      </c>
      <c r="I19" s="875" t="s">
        <v>1861</v>
      </c>
    </row>
    <row r="20" spans="1:12" ht="14.25" customHeight="1">
      <c r="A20" s="661">
        <v>11</v>
      </c>
      <c r="B20" s="662" t="s">
        <v>37</v>
      </c>
      <c r="C20" s="282">
        <v>7130211158</v>
      </c>
      <c r="D20" s="283" t="s">
        <v>38</v>
      </c>
      <c r="E20" s="308">
        <f>VLOOKUP(C20,'SOR RATE 2026-27'!A:D,4,0)</f>
        <v>183.37</v>
      </c>
      <c r="F20" s="303">
        <v>1</v>
      </c>
      <c r="G20" s="308">
        <f t="shared" si="1"/>
        <v>183.37</v>
      </c>
      <c r="H20" s="308">
        <f t="shared" si="0"/>
        <v>183.37</v>
      </c>
    </row>
    <row r="21" spans="1:12" ht="14.25" customHeight="1">
      <c r="A21" s="303">
        <v>12</v>
      </c>
      <c r="B21" s="662" t="s">
        <v>39</v>
      </c>
      <c r="C21" s="282">
        <v>7130210809</v>
      </c>
      <c r="D21" s="283" t="s">
        <v>38</v>
      </c>
      <c r="E21" s="308">
        <f>VLOOKUP(C21,'SOR RATE 2026-27'!A:D,4,0)</f>
        <v>409.72</v>
      </c>
      <c r="F21" s="303">
        <v>1</v>
      </c>
      <c r="G21" s="308">
        <f t="shared" ref="G21:G26" si="2">E21*F21</f>
        <v>409.72</v>
      </c>
      <c r="H21" s="308">
        <f t="shared" ref="H21:H29" si="3">E21*F21</f>
        <v>409.72</v>
      </c>
    </row>
    <row r="22" spans="1:12" ht="14.25" customHeight="1">
      <c r="A22" s="661">
        <v>13</v>
      </c>
      <c r="B22" s="281" t="s">
        <v>40</v>
      </c>
      <c r="C22" s="282">
        <v>7130610206</v>
      </c>
      <c r="D22" s="283" t="s">
        <v>17</v>
      </c>
      <c r="E22" s="308">
        <f>VLOOKUP(C22,'SOR RATE 2026-27'!A:D,4,0)/1000</f>
        <v>84.314549999999997</v>
      </c>
      <c r="F22" s="303">
        <v>2</v>
      </c>
      <c r="G22" s="308">
        <f t="shared" si="2"/>
        <v>168.62909999999999</v>
      </c>
      <c r="H22" s="308">
        <f t="shared" si="3"/>
        <v>168.62909999999999</v>
      </c>
      <c r="I22" s="183"/>
      <c r="J22" s="24"/>
    </row>
    <row r="23" spans="1:12" ht="15" customHeight="1">
      <c r="A23" s="303">
        <v>14</v>
      </c>
      <c r="B23" s="662" t="s">
        <v>41</v>
      </c>
      <c r="C23" s="282">
        <v>7130880041</v>
      </c>
      <c r="D23" s="283" t="s">
        <v>14</v>
      </c>
      <c r="E23" s="308">
        <f>VLOOKUP(C23,'SOR RATE 2026-27'!A:D,4,0)</f>
        <v>101.61</v>
      </c>
      <c r="F23" s="303">
        <v>1</v>
      </c>
      <c r="G23" s="308">
        <f t="shared" si="2"/>
        <v>101.61</v>
      </c>
      <c r="H23" s="308">
        <f t="shared" si="3"/>
        <v>101.61</v>
      </c>
    </row>
    <row r="24" spans="1:12" ht="14.25" customHeight="1">
      <c r="A24" s="661">
        <v>15</v>
      </c>
      <c r="B24" s="281" t="s">
        <v>197</v>
      </c>
      <c r="C24" s="282">
        <v>7130810692</v>
      </c>
      <c r="D24" s="283" t="s">
        <v>23</v>
      </c>
      <c r="E24" s="308">
        <f>VLOOKUP(C24,'SOR RATE 2026-27'!A:D,4,0)</f>
        <v>362.75</v>
      </c>
      <c r="F24" s="303">
        <v>4</v>
      </c>
      <c r="G24" s="308">
        <f t="shared" si="2"/>
        <v>1451</v>
      </c>
      <c r="H24" s="308">
        <f t="shared" si="3"/>
        <v>1451</v>
      </c>
    </row>
    <row r="25" spans="1:12" ht="13.5" customHeight="1">
      <c r="A25" s="661">
        <v>16</v>
      </c>
      <c r="B25" s="662" t="s">
        <v>279</v>
      </c>
      <c r="C25" s="282">
        <v>7130620609</v>
      </c>
      <c r="D25" s="283" t="s">
        <v>17</v>
      </c>
      <c r="E25" s="308">
        <f>VLOOKUP(C25,'SOR RATE 2026-27'!A:D,4,0)</f>
        <v>86.95</v>
      </c>
      <c r="F25" s="303">
        <v>5</v>
      </c>
      <c r="G25" s="308">
        <f t="shared" si="2"/>
        <v>434.75</v>
      </c>
      <c r="H25" s="308">
        <f t="shared" si="3"/>
        <v>434.75</v>
      </c>
    </row>
    <row r="26" spans="1:12" ht="13.5" customHeight="1">
      <c r="A26" s="303">
        <v>17</v>
      </c>
      <c r="B26" s="662" t="s">
        <v>280</v>
      </c>
      <c r="C26" s="282">
        <v>7130620614</v>
      </c>
      <c r="D26" s="283" t="s">
        <v>17</v>
      </c>
      <c r="E26" s="308">
        <f>VLOOKUP(C26,'SOR RATE 2026-27'!A:D,4,0)</f>
        <v>85.5</v>
      </c>
      <c r="F26" s="303">
        <v>1</v>
      </c>
      <c r="G26" s="308">
        <f t="shared" si="2"/>
        <v>85.5</v>
      </c>
      <c r="H26" s="308">
        <f t="shared" si="3"/>
        <v>85.5</v>
      </c>
    </row>
    <row r="27" spans="1:12" ht="35.25" customHeight="1">
      <c r="A27" s="303">
        <v>18</v>
      </c>
      <c r="B27" s="290" t="s">
        <v>281</v>
      </c>
      <c r="C27" s="303">
        <v>7130320044</v>
      </c>
      <c r="D27" s="283" t="s">
        <v>89</v>
      </c>
      <c r="E27" s="308">
        <f>VLOOKUP(C27,'SOR RATE 2026-27'!A:D,4,0)</f>
        <v>1163.8599999999999</v>
      </c>
      <c r="F27" s="303">
        <v>2</v>
      </c>
      <c r="G27" s="308">
        <f>E27*F27</f>
        <v>2327.7199999999998</v>
      </c>
      <c r="H27" s="308">
        <f>E27*F27</f>
        <v>2327.7199999999998</v>
      </c>
      <c r="I27" s="273"/>
      <c r="J27" s="219"/>
      <c r="K27" s="274"/>
      <c r="L27" s="274"/>
    </row>
    <row r="28" spans="1:12" ht="41.25" customHeight="1">
      <c r="A28" s="303">
        <v>19</v>
      </c>
      <c r="B28" s="290" t="s">
        <v>282</v>
      </c>
      <c r="C28" s="303">
        <v>7130642039</v>
      </c>
      <c r="D28" s="286" t="s">
        <v>14</v>
      </c>
      <c r="E28" s="308">
        <f>VLOOKUP(C28,'SOR RATE 2026-27'!A:D,4,0)</f>
        <v>870.41</v>
      </c>
      <c r="F28" s="303">
        <v>2</v>
      </c>
      <c r="G28" s="308">
        <f>E28*F28</f>
        <v>1740.82</v>
      </c>
      <c r="H28" s="308">
        <f>E28*F28</f>
        <v>1740.82</v>
      </c>
      <c r="I28" s="273"/>
      <c r="J28" s="273"/>
    </row>
    <row r="29" spans="1:12" ht="15" customHeight="1">
      <c r="A29" s="303">
        <v>20</v>
      </c>
      <c r="B29" s="290" t="s">
        <v>283</v>
      </c>
      <c r="C29" s="286">
        <v>7130320045</v>
      </c>
      <c r="D29" s="286" t="s">
        <v>14</v>
      </c>
      <c r="E29" s="308">
        <f>VLOOKUP(C29,'SOR RATE 2026-27'!A:D,4,0)</f>
        <v>34.57</v>
      </c>
      <c r="F29" s="303">
        <v>25</v>
      </c>
      <c r="G29" s="308">
        <f>E29*F29</f>
        <v>864.25</v>
      </c>
      <c r="H29" s="308">
        <f t="shared" si="3"/>
        <v>864.25</v>
      </c>
      <c r="I29" s="273"/>
      <c r="J29" s="273"/>
    </row>
    <row r="30" spans="1:12" ht="29.25" customHeight="1">
      <c r="A30" s="663">
        <v>21</v>
      </c>
      <c r="B30" s="312" t="s">
        <v>60</v>
      </c>
      <c r="C30" s="664"/>
      <c r="D30" s="664"/>
      <c r="E30" s="663"/>
      <c r="F30" s="663"/>
      <c r="G30" s="276">
        <f>SUM(G10:G29)</f>
        <v>185248.996874</v>
      </c>
      <c r="H30" s="276">
        <f>SUM(H10:H29)</f>
        <v>218226.231374</v>
      </c>
      <c r="I30" s="255"/>
      <c r="J30" s="255"/>
    </row>
    <row r="31" spans="1:12" ht="29.25" customHeight="1">
      <c r="A31" s="663">
        <v>22</v>
      </c>
      <c r="B31" s="312" t="s">
        <v>61</v>
      </c>
      <c r="C31" s="664"/>
      <c r="D31" s="664"/>
      <c r="E31" s="663"/>
      <c r="F31" s="663"/>
      <c r="G31" s="276">
        <f>G30/1.18</f>
        <v>156990.67531694917</v>
      </c>
      <c r="H31" s="276">
        <f>H30/1.18</f>
        <v>184937.48421525426</v>
      </c>
      <c r="I31" s="255"/>
      <c r="J31" s="255"/>
    </row>
    <row r="32" spans="1:12" ht="15.75" customHeight="1">
      <c r="A32" s="303">
        <v>23</v>
      </c>
      <c r="B32" s="281" t="s">
        <v>1753</v>
      </c>
      <c r="C32" s="661"/>
      <c r="D32" s="661"/>
      <c r="E32" s="303">
        <v>7.4999999999999997E-2</v>
      </c>
      <c r="F32" s="303"/>
      <c r="G32" s="308">
        <f>E32*G31</f>
        <v>11774.300648771188</v>
      </c>
      <c r="H32" s="308">
        <f>E32*H31</f>
        <v>13870.311316144069</v>
      </c>
      <c r="I32" s="255"/>
    </row>
    <row r="33" spans="1:12" ht="14.25" customHeight="1">
      <c r="A33" s="303">
        <v>24</v>
      </c>
      <c r="B33" s="662" t="s">
        <v>1633</v>
      </c>
      <c r="C33" s="661"/>
      <c r="D33" s="661"/>
      <c r="E33" s="308">
        <v>24835</v>
      </c>
      <c r="F33" s="303">
        <v>1</v>
      </c>
      <c r="G33" s="308">
        <f>E33*F33</f>
        <v>24835</v>
      </c>
      <c r="H33" s="308">
        <f>E33*F33</f>
        <v>24835</v>
      </c>
    </row>
    <row r="34" spans="1:12" ht="15.75" customHeight="1">
      <c r="A34" s="303">
        <v>25</v>
      </c>
      <c r="B34" s="457" t="s">
        <v>1749</v>
      </c>
      <c r="C34" s="661"/>
      <c r="D34" s="661"/>
      <c r="E34" s="308"/>
      <c r="F34" s="303"/>
      <c r="G34" s="308"/>
      <c r="H34" s="308"/>
      <c r="J34" s="186"/>
    </row>
    <row r="35" spans="1:12" s="3" customFormat="1" ht="19.5" customHeight="1">
      <c r="A35" s="282" t="s">
        <v>66</v>
      </c>
      <c r="B35" s="281" t="s">
        <v>1621</v>
      </c>
      <c r="C35" s="454"/>
      <c r="D35" s="455"/>
      <c r="E35" s="285"/>
      <c r="F35" s="285">
        <v>0.02</v>
      </c>
      <c r="G35" s="456">
        <f>G31*F35</f>
        <v>3139.8135063389836</v>
      </c>
      <c r="H35" s="456">
        <f>H31*F35</f>
        <v>3698.7496843050853</v>
      </c>
      <c r="I35" s="173"/>
    </row>
    <row r="36" spans="1:12" ht="15" customHeight="1">
      <c r="A36" s="303">
        <v>26</v>
      </c>
      <c r="B36" s="320" t="s">
        <v>64</v>
      </c>
      <c r="C36" s="661"/>
      <c r="D36" s="303" t="s">
        <v>65</v>
      </c>
      <c r="E36" s="288">
        <f>740.31*1</f>
        <v>740.31</v>
      </c>
      <c r="F36" s="303">
        <v>1.25</v>
      </c>
      <c r="G36" s="308">
        <f>E36*F36</f>
        <v>925.38749999999993</v>
      </c>
      <c r="H36" s="308">
        <f>E36*F36</f>
        <v>925.38749999999993</v>
      </c>
      <c r="I36" s="687"/>
    </row>
    <row r="37" spans="1:12" ht="15" customHeight="1">
      <c r="A37" s="303">
        <v>27</v>
      </c>
      <c r="B37" s="290" t="s">
        <v>258</v>
      </c>
      <c r="C37" s="665"/>
      <c r="D37" s="286" t="s">
        <v>14</v>
      </c>
      <c r="E37" s="666">
        <f>3361.28*1</f>
        <v>3361.28</v>
      </c>
      <c r="F37" s="303">
        <v>2</v>
      </c>
      <c r="G37" s="308">
        <f>E37*F37</f>
        <v>6722.56</v>
      </c>
      <c r="H37" s="308">
        <f>E37*F37</f>
        <v>6722.56</v>
      </c>
      <c r="I37" s="687"/>
    </row>
    <row r="38" spans="1:12" ht="45.75" customHeight="1">
      <c r="A38" s="303">
        <v>28</v>
      </c>
      <c r="B38" s="281" t="s">
        <v>1634</v>
      </c>
      <c r="C38" s="665"/>
      <c r="D38" s="286"/>
      <c r="E38" s="308"/>
      <c r="F38" s="303"/>
      <c r="G38" s="308">
        <f>(G31+G32+G33+G35+G36+G37)*0.125</f>
        <v>25548.46712150742</v>
      </c>
      <c r="H38" s="308">
        <f>(H31+H32+H33+H35+H36+H37)*0.125</f>
        <v>29373.686589462926</v>
      </c>
      <c r="I38" s="687"/>
      <c r="L38" s="275"/>
    </row>
    <row r="39" spans="1:12" ht="32.25" customHeight="1">
      <c r="A39" s="663">
        <v>29</v>
      </c>
      <c r="B39" s="326" t="s">
        <v>1789</v>
      </c>
      <c r="C39" s="665"/>
      <c r="D39" s="286"/>
      <c r="E39" s="308"/>
      <c r="F39" s="303"/>
      <c r="G39" s="276">
        <f>G31+G32+G33+G35+G36+G37+G38</f>
        <v>229936.20409356678</v>
      </c>
      <c r="H39" s="276">
        <f>H31+H32+H33+H35+H36+H37+H38</f>
        <v>264363.17930516636</v>
      </c>
      <c r="I39" s="687"/>
    </row>
    <row r="40" spans="1:12" ht="15.75" customHeight="1">
      <c r="A40" s="303">
        <v>30</v>
      </c>
      <c r="B40" s="281" t="s">
        <v>1765</v>
      </c>
      <c r="C40" s="665"/>
      <c r="D40" s="286"/>
      <c r="E40" s="308">
        <v>0.09</v>
      </c>
      <c r="F40" s="303"/>
      <c r="G40" s="308">
        <f>G39*E40</f>
        <v>20694.258368421008</v>
      </c>
      <c r="H40" s="308">
        <f>H39*E40</f>
        <v>23792.686137464971</v>
      </c>
    </row>
    <row r="41" spans="1:12" ht="15.75" customHeight="1">
      <c r="A41" s="303">
        <v>31</v>
      </c>
      <c r="B41" s="281" t="s">
        <v>1766</v>
      </c>
      <c r="C41" s="665"/>
      <c r="D41" s="286"/>
      <c r="E41" s="308">
        <v>0.09</v>
      </c>
      <c r="F41" s="303"/>
      <c r="G41" s="308">
        <f>G39*E41</f>
        <v>20694.258368421008</v>
      </c>
      <c r="H41" s="308">
        <f>H39*E41</f>
        <v>23792.686137464971</v>
      </c>
      <c r="I41" s="183"/>
    </row>
    <row r="42" spans="1:12" ht="28.5" customHeight="1">
      <c r="A42" s="303">
        <v>32</v>
      </c>
      <c r="B42" s="281" t="s">
        <v>1767</v>
      </c>
      <c r="C42" s="661"/>
      <c r="D42" s="661"/>
      <c r="E42" s="661"/>
      <c r="F42" s="661"/>
      <c r="G42" s="276">
        <f>G39+G40+G41</f>
        <v>271324.7208304088</v>
      </c>
      <c r="H42" s="276">
        <f>H39+H40+H41</f>
        <v>311948.55158009625</v>
      </c>
    </row>
    <row r="43" spans="1:12" ht="30" customHeight="1">
      <c r="A43" s="663">
        <v>33</v>
      </c>
      <c r="B43" s="326" t="s">
        <v>73</v>
      </c>
      <c r="C43" s="667"/>
      <c r="D43" s="667"/>
      <c r="E43" s="667"/>
      <c r="F43" s="667"/>
      <c r="G43" s="276">
        <f>ROUND(G42,0)</f>
        <v>271325</v>
      </c>
      <c r="H43" s="276">
        <f>ROUND(H42,0)</f>
        <v>311949</v>
      </c>
    </row>
    <row r="44" spans="1:12" ht="9" customHeight="1">
      <c r="A44" s="255"/>
      <c r="B44" s="255"/>
      <c r="C44" s="255"/>
      <c r="D44" s="255"/>
      <c r="E44" s="255"/>
      <c r="F44" s="255"/>
      <c r="G44" s="255"/>
      <c r="H44" s="255"/>
    </row>
    <row r="45" spans="1:12" ht="27.75" customHeight="1">
      <c r="A45" s="668" t="s">
        <v>261</v>
      </c>
      <c r="B45" s="1115" t="s">
        <v>284</v>
      </c>
      <c r="C45" s="1115"/>
      <c r="D45" s="1115"/>
      <c r="E45" s="1115"/>
      <c r="F45" s="1115"/>
      <c r="G45" s="255"/>
      <c r="H45" s="255"/>
      <c r="I45" s="257"/>
    </row>
    <row r="46" spans="1:12" ht="15">
      <c r="A46" s="1042" t="s">
        <v>74</v>
      </c>
      <c r="B46" s="1042"/>
      <c r="C46" s="478"/>
      <c r="D46" s="479"/>
      <c r="E46" s="248"/>
      <c r="F46" s="248"/>
      <c r="G46" s="248"/>
      <c r="H46" s="248"/>
      <c r="I46" s="257"/>
    </row>
    <row r="47" spans="1:12" ht="42.75" customHeight="1">
      <c r="A47" s="740">
        <v>1</v>
      </c>
      <c r="B47" s="1043" t="s">
        <v>1917</v>
      </c>
      <c r="C47" s="1043"/>
      <c r="D47" s="1043"/>
      <c r="E47" s="1043"/>
      <c r="F47" s="1043"/>
      <c r="G47" s="1043"/>
      <c r="H47" s="1043"/>
      <c r="I47" s="257"/>
    </row>
    <row r="48" spans="1:12" ht="14.25">
      <c r="A48" s="479" t="s">
        <v>15</v>
      </c>
      <c r="B48" s="1036" t="s">
        <v>76</v>
      </c>
      <c r="C48" s="1036"/>
      <c r="D48" s="1036"/>
      <c r="E48" s="1036"/>
      <c r="F48" s="1036"/>
      <c r="G48" s="1036"/>
      <c r="H48" s="1036"/>
    </row>
    <row r="50" spans="1:1" ht="12" customHeight="1">
      <c r="A50" s="256"/>
    </row>
  </sheetData>
  <mergeCells count="13">
    <mergeCell ref="A46:B46"/>
    <mergeCell ref="B47:H47"/>
    <mergeCell ref="B48:H48"/>
    <mergeCell ref="B45:F45"/>
    <mergeCell ref="B1:E1"/>
    <mergeCell ref="B3:H3"/>
    <mergeCell ref="A7:A8"/>
    <mergeCell ref="B7:B8"/>
    <mergeCell ref="C7:C8"/>
    <mergeCell ref="D7:D8"/>
    <mergeCell ref="E7:E8"/>
    <mergeCell ref="F7:F8"/>
    <mergeCell ref="G7:H7"/>
  </mergeCells>
  <conditionalFormatting sqref="B30">
    <cfRule type="cellIs" dxfId="11" priority="2" stopIfTrue="1" operator="equal">
      <formula>"?"</formula>
    </cfRule>
  </conditionalFormatting>
  <conditionalFormatting sqref="B31">
    <cfRule type="cellIs" dxfId="10" priority="1" stopIfTrue="1" operator="equal">
      <formula>"?"</formula>
    </cfRule>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1"/>
  <sheetViews>
    <sheetView workbookViewId="0">
      <pane xSplit="3" ySplit="8" topLeftCell="D9" activePane="bottomRight" state="frozen"/>
      <selection pane="topRight" activeCell="D1" sqref="D1"/>
      <selection pane="bottomLeft" activeCell="A9" sqref="A9"/>
      <selection pane="bottomRight" activeCell="G47" sqref="G47"/>
    </sheetView>
  </sheetViews>
  <sheetFormatPr defaultRowHeight="12.75"/>
  <cols>
    <col min="1" max="1" width="4.140625" style="173" customWidth="1"/>
    <col min="2" max="2" width="52" style="173" customWidth="1"/>
    <col min="3" max="3" width="13.7109375" style="173" customWidth="1"/>
    <col min="4" max="4" width="6.28515625" style="173" customWidth="1"/>
    <col min="5" max="5" width="5.5703125" style="173" customWidth="1"/>
    <col min="6" max="6" width="9.5703125" style="173" customWidth="1"/>
    <col min="7" max="7" width="13.5703125" style="173" customWidth="1"/>
    <col min="8" max="8" width="6.85546875" style="173" customWidth="1"/>
    <col min="9" max="9" width="9" style="173" customWidth="1"/>
    <col min="10" max="10" width="11.140625" style="173" customWidth="1"/>
    <col min="11" max="11" width="19.85546875" style="173" customWidth="1"/>
    <col min="12" max="252" width="9.140625" style="173"/>
    <col min="253" max="253" width="4.140625" style="173" customWidth="1"/>
    <col min="254" max="254" width="52" style="173" customWidth="1"/>
    <col min="255" max="255" width="13.7109375" style="173" customWidth="1"/>
    <col min="256" max="256" width="5.7109375" style="173" bestFit="1" customWidth="1"/>
    <col min="257" max="257" width="5.5703125" style="173" customWidth="1"/>
    <col min="258" max="258" width="9.5703125" style="173" customWidth="1"/>
    <col min="259" max="259" width="13.5703125" style="173" customWidth="1"/>
    <col min="260" max="260" width="5.28515625" style="173" customWidth="1"/>
    <col min="261" max="261" width="9" style="173" customWidth="1"/>
    <col min="262" max="262" width="11.140625" style="173" customWidth="1"/>
    <col min="263" max="263" width="23.5703125" style="173" customWidth="1"/>
    <col min="264" max="264" width="23.7109375" style="173" customWidth="1"/>
    <col min="265" max="265" width="14.85546875" style="173" customWidth="1"/>
    <col min="266" max="508" width="9.140625" style="173"/>
    <col min="509" max="509" width="4.140625" style="173" customWidth="1"/>
    <col min="510" max="510" width="52" style="173" customWidth="1"/>
    <col min="511" max="511" width="13.7109375" style="173" customWidth="1"/>
    <col min="512" max="512" width="5.7109375" style="173" bestFit="1" customWidth="1"/>
    <col min="513" max="513" width="5.5703125" style="173" customWidth="1"/>
    <col min="514" max="514" width="9.5703125" style="173" customWidth="1"/>
    <col min="515" max="515" width="13.5703125" style="173" customWidth="1"/>
    <col min="516" max="516" width="5.28515625" style="173" customWidth="1"/>
    <col min="517" max="517" width="9" style="173" customWidth="1"/>
    <col min="518" max="518" width="11.140625" style="173" customWidth="1"/>
    <col min="519" max="519" width="23.5703125" style="173" customWidth="1"/>
    <col min="520" max="520" width="23.7109375" style="173" customWidth="1"/>
    <col min="521" max="521" width="14.85546875" style="173" customWidth="1"/>
    <col min="522" max="764" width="9.140625" style="173"/>
    <col min="765" max="765" width="4.140625" style="173" customWidth="1"/>
    <col min="766" max="766" width="52" style="173" customWidth="1"/>
    <col min="767" max="767" width="13.7109375" style="173" customWidth="1"/>
    <col min="768" max="768" width="5.7109375" style="173" bestFit="1" customWidth="1"/>
    <col min="769" max="769" width="5.5703125" style="173" customWidth="1"/>
    <col min="770" max="770" width="9.5703125" style="173" customWidth="1"/>
    <col min="771" max="771" width="13.5703125" style="173" customWidth="1"/>
    <col min="772" max="772" width="5.28515625" style="173" customWidth="1"/>
    <col min="773" max="773" width="9" style="173" customWidth="1"/>
    <col min="774" max="774" width="11.140625" style="173" customWidth="1"/>
    <col min="775" max="775" width="23.5703125" style="173" customWidth="1"/>
    <col min="776" max="776" width="23.7109375" style="173" customWidth="1"/>
    <col min="777" max="777" width="14.85546875" style="173" customWidth="1"/>
    <col min="778" max="1020" width="9.140625" style="173"/>
    <col min="1021" max="1021" width="4.140625" style="173" customWidth="1"/>
    <col min="1022" max="1022" width="52" style="173" customWidth="1"/>
    <col min="1023" max="1023" width="13.7109375" style="173" customWidth="1"/>
    <col min="1024" max="1024" width="5.7109375" style="173" bestFit="1" customWidth="1"/>
    <col min="1025" max="1025" width="5.5703125" style="173" customWidth="1"/>
    <col min="1026" max="1026" width="9.5703125" style="173" customWidth="1"/>
    <col min="1027" max="1027" width="13.5703125" style="173" customWidth="1"/>
    <col min="1028" max="1028" width="5.28515625" style="173" customWidth="1"/>
    <col min="1029" max="1029" width="9" style="173" customWidth="1"/>
    <col min="1030" max="1030" width="11.140625" style="173" customWidth="1"/>
    <col min="1031" max="1031" width="23.5703125" style="173" customWidth="1"/>
    <col min="1032" max="1032" width="23.7109375" style="173" customWidth="1"/>
    <col min="1033" max="1033" width="14.85546875" style="173" customWidth="1"/>
    <col min="1034" max="1276" width="9.140625" style="173"/>
    <col min="1277" max="1277" width="4.140625" style="173" customWidth="1"/>
    <col min="1278" max="1278" width="52" style="173" customWidth="1"/>
    <col min="1279" max="1279" width="13.7109375" style="173" customWidth="1"/>
    <col min="1280" max="1280" width="5.7109375" style="173" bestFit="1" customWidth="1"/>
    <col min="1281" max="1281" width="5.5703125" style="173" customWidth="1"/>
    <col min="1282" max="1282" width="9.5703125" style="173" customWidth="1"/>
    <col min="1283" max="1283" width="13.5703125" style="173" customWidth="1"/>
    <col min="1284" max="1284" width="5.28515625" style="173" customWidth="1"/>
    <col min="1285" max="1285" width="9" style="173" customWidth="1"/>
    <col min="1286" max="1286" width="11.140625" style="173" customWidth="1"/>
    <col min="1287" max="1287" width="23.5703125" style="173" customWidth="1"/>
    <col min="1288" max="1288" width="23.7109375" style="173" customWidth="1"/>
    <col min="1289" max="1289" width="14.85546875" style="173" customWidth="1"/>
    <col min="1290" max="1532" width="9.140625" style="173"/>
    <col min="1533" max="1533" width="4.140625" style="173" customWidth="1"/>
    <col min="1534" max="1534" width="52" style="173" customWidth="1"/>
    <col min="1535" max="1535" width="13.7109375" style="173" customWidth="1"/>
    <col min="1536" max="1536" width="5.7109375" style="173" bestFit="1" customWidth="1"/>
    <col min="1537" max="1537" width="5.5703125" style="173" customWidth="1"/>
    <col min="1538" max="1538" width="9.5703125" style="173" customWidth="1"/>
    <col min="1539" max="1539" width="13.5703125" style="173" customWidth="1"/>
    <col min="1540" max="1540" width="5.28515625" style="173" customWidth="1"/>
    <col min="1541" max="1541" width="9" style="173" customWidth="1"/>
    <col min="1542" max="1542" width="11.140625" style="173" customWidth="1"/>
    <col min="1543" max="1543" width="23.5703125" style="173" customWidth="1"/>
    <col min="1544" max="1544" width="23.7109375" style="173" customWidth="1"/>
    <col min="1545" max="1545" width="14.85546875" style="173" customWidth="1"/>
    <col min="1546" max="1788" width="9.140625" style="173"/>
    <col min="1789" max="1789" width="4.140625" style="173" customWidth="1"/>
    <col min="1790" max="1790" width="52" style="173" customWidth="1"/>
    <col min="1791" max="1791" width="13.7109375" style="173" customWidth="1"/>
    <col min="1792" max="1792" width="5.7109375" style="173" bestFit="1" customWidth="1"/>
    <col min="1793" max="1793" width="5.5703125" style="173" customWidth="1"/>
    <col min="1794" max="1794" width="9.5703125" style="173" customWidth="1"/>
    <col min="1795" max="1795" width="13.5703125" style="173" customWidth="1"/>
    <col min="1796" max="1796" width="5.28515625" style="173" customWidth="1"/>
    <col min="1797" max="1797" width="9" style="173" customWidth="1"/>
    <col min="1798" max="1798" width="11.140625" style="173" customWidth="1"/>
    <col min="1799" max="1799" width="23.5703125" style="173" customWidth="1"/>
    <col min="1800" max="1800" width="23.7109375" style="173" customWidth="1"/>
    <col min="1801" max="1801" width="14.85546875" style="173" customWidth="1"/>
    <col min="1802" max="2044" width="9.140625" style="173"/>
    <col min="2045" max="2045" width="4.140625" style="173" customWidth="1"/>
    <col min="2046" max="2046" width="52" style="173" customWidth="1"/>
    <col min="2047" max="2047" width="13.7109375" style="173" customWidth="1"/>
    <col min="2048" max="2048" width="5.7109375" style="173" bestFit="1" customWidth="1"/>
    <col min="2049" max="2049" width="5.5703125" style="173" customWidth="1"/>
    <col min="2050" max="2050" width="9.5703125" style="173" customWidth="1"/>
    <col min="2051" max="2051" width="13.5703125" style="173" customWidth="1"/>
    <col min="2052" max="2052" width="5.28515625" style="173" customWidth="1"/>
    <col min="2053" max="2053" width="9" style="173" customWidth="1"/>
    <col min="2054" max="2054" width="11.140625" style="173" customWidth="1"/>
    <col min="2055" max="2055" width="23.5703125" style="173" customWidth="1"/>
    <col min="2056" max="2056" width="23.7109375" style="173" customWidth="1"/>
    <col min="2057" max="2057" width="14.85546875" style="173" customWidth="1"/>
    <col min="2058" max="2300" width="9.140625" style="173"/>
    <col min="2301" max="2301" width="4.140625" style="173" customWidth="1"/>
    <col min="2302" max="2302" width="52" style="173" customWidth="1"/>
    <col min="2303" max="2303" width="13.7109375" style="173" customWidth="1"/>
    <col min="2304" max="2304" width="5.7109375" style="173" bestFit="1" customWidth="1"/>
    <col min="2305" max="2305" width="5.5703125" style="173" customWidth="1"/>
    <col min="2306" max="2306" width="9.5703125" style="173" customWidth="1"/>
    <col min="2307" max="2307" width="13.5703125" style="173" customWidth="1"/>
    <col min="2308" max="2308" width="5.28515625" style="173" customWidth="1"/>
    <col min="2309" max="2309" width="9" style="173" customWidth="1"/>
    <col min="2310" max="2310" width="11.140625" style="173" customWidth="1"/>
    <col min="2311" max="2311" width="23.5703125" style="173" customWidth="1"/>
    <col min="2312" max="2312" width="23.7109375" style="173" customWidth="1"/>
    <col min="2313" max="2313" width="14.85546875" style="173" customWidth="1"/>
    <col min="2314" max="2556" width="9.140625" style="173"/>
    <col min="2557" max="2557" width="4.140625" style="173" customWidth="1"/>
    <col min="2558" max="2558" width="52" style="173" customWidth="1"/>
    <col min="2559" max="2559" width="13.7109375" style="173" customWidth="1"/>
    <col min="2560" max="2560" width="5.7109375" style="173" bestFit="1" customWidth="1"/>
    <col min="2561" max="2561" width="5.5703125" style="173" customWidth="1"/>
    <col min="2562" max="2562" width="9.5703125" style="173" customWidth="1"/>
    <col min="2563" max="2563" width="13.5703125" style="173" customWidth="1"/>
    <col min="2564" max="2564" width="5.28515625" style="173" customWidth="1"/>
    <col min="2565" max="2565" width="9" style="173" customWidth="1"/>
    <col min="2566" max="2566" width="11.140625" style="173" customWidth="1"/>
    <col min="2567" max="2567" width="23.5703125" style="173" customWidth="1"/>
    <col min="2568" max="2568" width="23.7109375" style="173" customWidth="1"/>
    <col min="2569" max="2569" width="14.85546875" style="173" customWidth="1"/>
    <col min="2570" max="2812" width="9.140625" style="173"/>
    <col min="2813" max="2813" width="4.140625" style="173" customWidth="1"/>
    <col min="2814" max="2814" width="52" style="173" customWidth="1"/>
    <col min="2815" max="2815" width="13.7109375" style="173" customWidth="1"/>
    <col min="2816" max="2816" width="5.7109375" style="173" bestFit="1" customWidth="1"/>
    <col min="2817" max="2817" width="5.5703125" style="173" customWidth="1"/>
    <col min="2818" max="2818" width="9.5703125" style="173" customWidth="1"/>
    <col min="2819" max="2819" width="13.5703125" style="173" customWidth="1"/>
    <col min="2820" max="2820" width="5.28515625" style="173" customWidth="1"/>
    <col min="2821" max="2821" width="9" style="173" customWidth="1"/>
    <col min="2822" max="2822" width="11.140625" style="173" customWidth="1"/>
    <col min="2823" max="2823" width="23.5703125" style="173" customWidth="1"/>
    <col min="2824" max="2824" width="23.7109375" style="173" customWidth="1"/>
    <col min="2825" max="2825" width="14.85546875" style="173" customWidth="1"/>
    <col min="2826" max="3068" width="9.140625" style="173"/>
    <col min="3069" max="3069" width="4.140625" style="173" customWidth="1"/>
    <col min="3070" max="3070" width="52" style="173" customWidth="1"/>
    <col min="3071" max="3071" width="13.7109375" style="173" customWidth="1"/>
    <col min="3072" max="3072" width="5.7109375" style="173" bestFit="1" customWidth="1"/>
    <col min="3073" max="3073" width="5.5703125" style="173" customWidth="1"/>
    <col min="3074" max="3074" width="9.5703125" style="173" customWidth="1"/>
    <col min="3075" max="3075" width="13.5703125" style="173" customWidth="1"/>
    <col min="3076" max="3076" width="5.28515625" style="173" customWidth="1"/>
    <col min="3077" max="3077" width="9" style="173" customWidth="1"/>
    <col min="3078" max="3078" width="11.140625" style="173" customWidth="1"/>
    <col min="3079" max="3079" width="23.5703125" style="173" customWidth="1"/>
    <col min="3080" max="3080" width="23.7109375" style="173" customWidth="1"/>
    <col min="3081" max="3081" width="14.85546875" style="173" customWidth="1"/>
    <col min="3082" max="3324" width="9.140625" style="173"/>
    <col min="3325" max="3325" width="4.140625" style="173" customWidth="1"/>
    <col min="3326" max="3326" width="52" style="173" customWidth="1"/>
    <col min="3327" max="3327" width="13.7109375" style="173" customWidth="1"/>
    <col min="3328" max="3328" width="5.7109375" style="173" bestFit="1" customWidth="1"/>
    <col min="3329" max="3329" width="5.5703125" style="173" customWidth="1"/>
    <col min="3330" max="3330" width="9.5703125" style="173" customWidth="1"/>
    <col min="3331" max="3331" width="13.5703125" style="173" customWidth="1"/>
    <col min="3332" max="3332" width="5.28515625" style="173" customWidth="1"/>
    <col min="3333" max="3333" width="9" style="173" customWidth="1"/>
    <col min="3334" max="3334" width="11.140625" style="173" customWidth="1"/>
    <col min="3335" max="3335" width="23.5703125" style="173" customWidth="1"/>
    <col min="3336" max="3336" width="23.7109375" style="173" customWidth="1"/>
    <col min="3337" max="3337" width="14.85546875" style="173" customWidth="1"/>
    <col min="3338" max="3580" width="9.140625" style="173"/>
    <col min="3581" max="3581" width="4.140625" style="173" customWidth="1"/>
    <col min="3582" max="3582" width="52" style="173" customWidth="1"/>
    <col min="3583" max="3583" width="13.7109375" style="173" customWidth="1"/>
    <col min="3584" max="3584" width="5.7109375" style="173" bestFit="1" customWidth="1"/>
    <col min="3585" max="3585" width="5.5703125" style="173" customWidth="1"/>
    <col min="3586" max="3586" width="9.5703125" style="173" customWidth="1"/>
    <col min="3587" max="3587" width="13.5703125" style="173" customWidth="1"/>
    <col min="3588" max="3588" width="5.28515625" style="173" customWidth="1"/>
    <col min="3589" max="3589" width="9" style="173" customWidth="1"/>
    <col min="3590" max="3590" width="11.140625" style="173" customWidth="1"/>
    <col min="3591" max="3591" width="23.5703125" style="173" customWidth="1"/>
    <col min="3592" max="3592" width="23.7109375" style="173" customWidth="1"/>
    <col min="3593" max="3593" width="14.85546875" style="173" customWidth="1"/>
    <col min="3594" max="3836" width="9.140625" style="173"/>
    <col min="3837" max="3837" width="4.140625" style="173" customWidth="1"/>
    <col min="3838" max="3838" width="52" style="173" customWidth="1"/>
    <col min="3839" max="3839" width="13.7109375" style="173" customWidth="1"/>
    <col min="3840" max="3840" width="5.7109375" style="173" bestFit="1" customWidth="1"/>
    <col min="3841" max="3841" width="5.5703125" style="173" customWidth="1"/>
    <col min="3842" max="3842" width="9.5703125" style="173" customWidth="1"/>
    <col min="3843" max="3843" width="13.5703125" style="173" customWidth="1"/>
    <col min="3844" max="3844" width="5.28515625" style="173" customWidth="1"/>
    <col min="3845" max="3845" width="9" style="173" customWidth="1"/>
    <col min="3846" max="3846" width="11.140625" style="173" customWidth="1"/>
    <col min="3847" max="3847" width="23.5703125" style="173" customWidth="1"/>
    <col min="3848" max="3848" width="23.7109375" style="173" customWidth="1"/>
    <col min="3849" max="3849" width="14.85546875" style="173" customWidth="1"/>
    <col min="3850" max="4092" width="9.140625" style="173"/>
    <col min="4093" max="4093" width="4.140625" style="173" customWidth="1"/>
    <col min="4094" max="4094" width="52" style="173" customWidth="1"/>
    <col min="4095" max="4095" width="13.7109375" style="173" customWidth="1"/>
    <col min="4096" max="4096" width="5.7109375" style="173" bestFit="1" customWidth="1"/>
    <col min="4097" max="4097" width="5.5703125" style="173" customWidth="1"/>
    <col min="4098" max="4098" width="9.5703125" style="173" customWidth="1"/>
    <col min="4099" max="4099" width="13.5703125" style="173" customWidth="1"/>
    <col min="4100" max="4100" width="5.28515625" style="173" customWidth="1"/>
    <col min="4101" max="4101" width="9" style="173" customWidth="1"/>
    <col min="4102" max="4102" width="11.140625" style="173" customWidth="1"/>
    <col min="4103" max="4103" width="23.5703125" style="173" customWidth="1"/>
    <col min="4104" max="4104" width="23.7109375" style="173" customWidth="1"/>
    <col min="4105" max="4105" width="14.85546875" style="173" customWidth="1"/>
    <col min="4106" max="4348" width="9.140625" style="173"/>
    <col min="4349" max="4349" width="4.140625" style="173" customWidth="1"/>
    <col min="4350" max="4350" width="52" style="173" customWidth="1"/>
    <col min="4351" max="4351" width="13.7109375" style="173" customWidth="1"/>
    <col min="4352" max="4352" width="5.7109375" style="173" bestFit="1" customWidth="1"/>
    <col min="4353" max="4353" width="5.5703125" style="173" customWidth="1"/>
    <col min="4354" max="4354" width="9.5703125" style="173" customWidth="1"/>
    <col min="4355" max="4355" width="13.5703125" style="173" customWidth="1"/>
    <col min="4356" max="4356" width="5.28515625" style="173" customWidth="1"/>
    <col min="4357" max="4357" width="9" style="173" customWidth="1"/>
    <col min="4358" max="4358" width="11.140625" style="173" customWidth="1"/>
    <col min="4359" max="4359" width="23.5703125" style="173" customWidth="1"/>
    <col min="4360" max="4360" width="23.7109375" style="173" customWidth="1"/>
    <col min="4361" max="4361" width="14.85546875" style="173" customWidth="1"/>
    <col min="4362" max="4604" width="9.140625" style="173"/>
    <col min="4605" max="4605" width="4.140625" style="173" customWidth="1"/>
    <col min="4606" max="4606" width="52" style="173" customWidth="1"/>
    <col min="4607" max="4607" width="13.7109375" style="173" customWidth="1"/>
    <col min="4608" max="4608" width="5.7109375" style="173" bestFit="1" customWidth="1"/>
    <col min="4609" max="4609" width="5.5703125" style="173" customWidth="1"/>
    <col min="4610" max="4610" width="9.5703125" style="173" customWidth="1"/>
    <col min="4611" max="4611" width="13.5703125" style="173" customWidth="1"/>
    <col min="4612" max="4612" width="5.28515625" style="173" customWidth="1"/>
    <col min="4613" max="4613" width="9" style="173" customWidth="1"/>
    <col min="4614" max="4614" width="11.140625" style="173" customWidth="1"/>
    <col min="4615" max="4615" width="23.5703125" style="173" customWidth="1"/>
    <col min="4616" max="4616" width="23.7109375" style="173" customWidth="1"/>
    <col min="4617" max="4617" width="14.85546875" style="173" customWidth="1"/>
    <col min="4618" max="4860" width="9.140625" style="173"/>
    <col min="4861" max="4861" width="4.140625" style="173" customWidth="1"/>
    <col min="4862" max="4862" width="52" style="173" customWidth="1"/>
    <col min="4863" max="4863" width="13.7109375" style="173" customWidth="1"/>
    <col min="4864" max="4864" width="5.7109375" style="173" bestFit="1" customWidth="1"/>
    <col min="4865" max="4865" width="5.5703125" style="173" customWidth="1"/>
    <col min="4866" max="4866" width="9.5703125" style="173" customWidth="1"/>
    <col min="4867" max="4867" width="13.5703125" style="173" customWidth="1"/>
    <col min="4868" max="4868" width="5.28515625" style="173" customWidth="1"/>
    <col min="4869" max="4869" width="9" style="173" customWidth="1"/>
    <col min="4870" max="4870" width="11.140625" style="173" customWidth="1"/>
    <col min="4871" max="4871" width="23.5703125" style="173" customWidth="1"/>
    <col min="4872" max="4872" width="23.7109375" style="173" customWidth="1"/>
    <col min="4873" max="4873" width="14.85546875" style="173" customWidth="1"/>
    <col min="4874" max="5116" width="9.140625" style="173"/>
    <col min="5117" max="5117" width="4.140625" style="173" customWidth="1"/>
    <col min="5118" max="5118" width="52" style="173" customWidth="1"/>
    <col min="5119" max="5119" width="13.7109375" style="173" customWidth="1"/>
    <col min="5120" max="5120" width="5.7109375" style="173" bestFit="1" customWidth="1"/>
    <col min="5121" max="5121" width="5.5703125" style="173" customWidth="1"/>
    <col min="5122" max="5122" width="9.5703125" style="173" customWidth="1"/>
    <col min="5123" max="5123" width="13.5703125" style="173" customWidth="1"/>
    <col min="5124" max="5124" width="5.28515625" style="173" customWidth="1"/>
    <col min="5125" max="5125" width="9" style="173" customWidth="1"/>
    <col min="5126" max="5126" width="11.140625" style="173" customWidth="1"/>
    <col min="5127" max="5127" width="23.5703125" style="173" customWidth="1"/>
    <col min="5128" max="5128" width="23.7109375" style="173" customWidth="1"/>
    <col min="5129" max="5129" width="14.85546875" style="173" customWidth="1"/>
    <col min="5130" max="5372" width="9.140625" style="173"/>
    <col min="5373" max="5373" width="4.140625" style="173" customWidth="1"/>
    <col min="5374" max="5374" width="52" style="173" customWidth="1"/>
    <col min="5375" max="5375" width="13.7109375" style="173" customWidth="1"/>
    <col min="5376" max="5376" width="5.7109375" style="173" bestFit="1" customWidth="1"/>
    <col min="5377" max="5377" width="5.5703125" style="173" customWidth="1"/>
    <col min="5378" max="5378" width="9.5703125" style="173" customWidth="1"/>
    <col min="5379" max="5379" width="13.5703125" style="173" customWidth="1"/>
    <col min="5380" max="5380" width="5.28515625" style="173" customWidth="1"/>
    <col min="5381" max="5381" width="9" style="173" customWidth="1"/>
    <col min="5382" max="5382" width="11.140625" style="173" customWidth="1"/>
    <col min="5383" max="5383" width="23.5703125" style="173" customWidth="1"/>
    <col min="5384" max="5384" width="23.7109375" style="173" customWidth="1"/>
    <col min="5385" max="5385" width="14.85546875" style="173" customWidth="1"/>
    <col min="5386" max="5628" width="9.140625" style="173"/>
    <col min="5629" max="5629" width="4.140625" style="173" customWidth="1"/>
    <col min="5630" max="5630" width="52" style="173" customWidth="1"/>
    <col min="5631" max="5631" width="13.7109375" style="173" customWidth="1"/>
    <col min="5632" max="5632" width="5.7109375" style="173" bestFit="1" customWidth="1"/>
    <col min="5633" max="5633" width="5.5703125" style="173" customWidth="1"/>
    <col min="5634" max="5634" width="9.5703125" style="173" customWidth="1"/>
    <col min="5635" max="5635" width="13.5703125" style="173" customWidth="1"/>
    <col min="5636" max="5636" width="5.28515625" style="173" customWidth="1"/>
    <col min="5637" max="5637" width="9" style="173" customWidth="1"/>
    <col min="5638" max="5638" width="11.140625" style="173" customWidth="1"/>
    <col min="5639" max="5639" width="23.5703125" style="173" customWidth="1"/>
    <col min="5640" max="5640" width="23.7109375" style="173" customWidth="1"/>
    <col min="5641" max="5641" width="14.85546875" style="173" customWidth="1"/>
    <col min="5642" max="5884" width="9.140625" style="173"/>
    <col min="5885" max="5885" width="4.140625" style="173" customWidth="1"/>
    <col min="5886" max="5886" width="52" style="173" customWidth="1"/>
    <col min="5887" max="5887" width="13.7109375" style="173" customWidth="1"/>
    <col min="5888" max="5888" width="5.7109375" style="173" bestFit="1" customWidth="1"/>
    <col min="5889" max="5889" width="5.5703125" style="173" customWidth="1"/>
    <col min="5890" max="5890" width="9.5703125" style="173" customWidth="1"/>
    <col min="5891" max="5891" width="13.5703125" style="173" customWidth="1"/>
    <col min="5892" max="5892" width="5.28515625" style="173" customWidth="1"/>
    <col min="5893" max="5893" width="9" style="173" customWidth="1"/>
    <col min="5894" max="5894" width="11.140625" style="173" customWidth="1"/>
    <col min="5895" max="5895" width="23.5703125" style="173" customWidth="1"/>
    <col min="5896" max="5896" width="23.7109375" style="173" customWidth="1"/>
    <col min="5897" max="5897" width="14.85546875" style="173" customWidth="1"/>
    <col min="5898" max="6140" width="9.140625" style="173"/>
    <col min="6141" max="6141" width="4.140625" style="173" customWidth="1"/>
    <col min="6142" max="6142" width="52" style="173" customWidth="1"/>
    <col min="6143" max="6143" width="13.7109375" style="173" customWidth="1"/>
    <col min="6144" max="6144" width="5.7109375" style="173" bestFit="1" customWidth="1"/>
    <col min="6145" max="6145" width="5.5703125" style="173" customWidth="1"/>
    <col min="6146" max="6146" width="9.5703125" style="173" customWidth="1"/>
    <col min="6147" max="6147" width="13.5703125" style="173" customWidth="1"/>
    <col min="6148" max="6148" width="5.28515625" style="173" customWidth="1"/>
    <col min="6149" max="6149" width="9" style="173" customWidth="1"/>
    <col min="6150" max="6150" width="11.140625" style="173" customWidth="1"/>
    <col min="6151" max="6151" width="23.5703125" style="173" customWidth="1"/>
    <col min="6152" max="6152" width="23.7109375" style="173" customWidth="1"/>
    <col min="6153" max="6153" width="14.85546875" style="173" customWidth="1"/>
    <col min="6154" max="6396" width="9.140625" style="173"/>
    <col min="6397" max="6397" width="4.140625" style="173" customWidth="1"/>
    <col min="6398" max="6398" width="52" style="173" customWidth="1"/>
    <col min="6399" max="6399" width="13.7109375" style="173" customWidth="1"/>
    <col min="6400" max="6400" width="5.7109375" style="173" bestFit="1" customWidth="1"/>
    <col min="6401" max="6401" width="5.5703125" style="173" customWidth="1"/>
    <col min="6402" max="6402" width="9.5703125" style="173" customWidth="1"/>
    <col min="6403" max="6403" width="13.5703125" style="173" customWidth="1"/>
    <col min="6404" max="6404" width="5.28515625" style="173" customWidth="1"/>
    <col min="6405" max="6405" width="9" style="173" customWidth="1"/>
    <col min="6406" max="6406" width="11.140625" style="173" customWidth="1"/>
    <col min="6407" max="6407" width="23.5703125" style="173" customWidth="1"/>
    <col min="6408" max="6408" width="23.7109375" style="173" customWidth="1"/>
    <col min="6409" max="6409" width="14.85546875" style="173" customWidth="1"/>
    <col min="6410" max="6652" width="9.140625" style="173"/>
    <col min="6653" max="6653" width="4.140625" style="173" customWidth="1"/>
    <col min="6654" max="6654" width="52" style="173" customWidth="1"/>
    <col min="6655" max="6655" width="13.7109375" style="173" customWidth="1"/>
    <col min="6656" max="6656" width="5.7109375" style="173" bestFit="1" customWidth="1"/>
    <col min="6657" max="6657" width="5.5703125" style="173" customWidth="1"/>
    <col min="6658" max="6658" width="9.5703125" style="173" customWidth="1"/>
    <col min="6659" max="6659" width="13.5703125" style="173" customWidth="1"/>
    <col min="6660" max="6660" width="5.28515625" style="173" customWidth="1"/>
    <col min="6661" max="6661" width="9" style="173" customWidth="1"/>
    <col min="6662" max="6662" width="11.140625" style="173" customWidth="1"/>
    <col min="6663" max="6663" width="23.5703125" style="173" customWidth="1"/>
    <col min="6664" max="6664" width="23.7109375" style="173" customWidth="1"/>
    <col min="6665" max="6665" width="14.85546875" style="173" customWidth="1"/>
    <col min="6666" max="6908" width="9.140625" style="173"/>
    <col min="6909" max="6909" width="4.140625" style="173" customWidth="1"/>
    <col min="6910" max="6910" width="52" style="173" customWidth="1"/>
    <col min="6911" max="6911" width="13.7109375" style="173" customWidth="1"/>
    <col min="6912" max="6912" width="5.7109375" style="173" bestFit="1" customWidth="1"/>
    <col min="6913" max="6913" width="5.5703125" style="173" customWidth="1"/>
    <col min="6914" max="6914" width="9.5703125" style="173" customWidth="1"/>
    <col min="6915" max="6915" width="13.5703125" style="173" customWidth="1"/>
    <col min="6916" max="6916" width="5.28515625" style="173" customWidth="1"/>
    <col min="6917" max="6917" width="9" style="173" customWidth="1"/>
    <col min="6918" max="6918" width="11.140625" style="173" customWidth="1"/>
    <col min="6919" max="6919" width="23.5703125" style="173" customWidth="1"/>
    <col min="6920" max="6920" width="23.7109375" style="173" customWidth="1"/>
    <col min="6921" max="6921" width="14.85546875" style="173" customWidth="1"/>
    <col min="6922" max="7164" width="9.140625" style="173"/>
    <col min="7165" max="7165" width="4.140625" style="173" customWidth="1"/>
    <col min="7166" max="7166" width="52" style="173" customWidth="1"/>
    <col min="7167" max="7167" width="13.7109375" style="173" customWidth="1"/>
    <col min="7168" max="7168" width="5.7109375" style="173" bestFit="1" customWidth="1"/>
    <col min="7169" max="7169" width="5.5703125" style="173" customWidth="1"/>
    <col min="7170" max="7170" width="9.5703125" style="173" customWidth="1"/>
    <col min="7171" max="7171" width="13.5703125" style="173" customWidth="1"/>
    <col min="7172" max="7172" width="5.28515625" style="173" customWidth="1"/>
    <col min="7173" max="7173" width="9" style="173" customWidth="1"/>
    <col min="7174" max="7174" width="11.140625" style="173" customWidth="1"/>
    <col min="7175" max="7175" width="23.5703125" style="173" customWidth="1"/>
    <col min="7176" max="7176" width="23.7109375" style="173" customWidth="1"/>
    <col min="7177" max="7177" width="14.85546875" style="173" customWidth="1"/>
    <col min="7178" max="7420" width="9.140625" style="173"/>
    <col min="7421" max="7421" width="4.140625" style="173" customWidth="1"/>
    <col min="7422" max="7422" width="52" style="173" customWidth="1"/>
    <col min="7423" max="7423" width="13.7109375" style="173" customWidth="1"/>
    <col min="7424" max="7424" width="5.7109375" style="173" bestFit="1" customWidth="1"/>
    <col min="7425" max="7425" width="5.5703125" style="173" customWidth="1"/>
    <col min="7426" max="7426" width="9.5703125" style="173" customWidth="1"/>
    <col min="7427" max="7427" width="13.5703125" style="173" customWidth="1"/>
    <col min="7428" max="7428" width="5.28515625" style="173" customWidth="1"/>
    <col min="7429" max="7429" width="9" style="173" customWidth="1"/>
    <col min="7430" max="7430" width="11.140625" style="173" customWidth="1"/>
    <col min="7431" max="7431" width="23.5703125" style="173" customWidth="1"/>
    <col min="7432" max="7432" width="23.7109375" style="173" customWidth="1"/>
    <col min="7433" max="7433" width="14.85546875" style="173" customWidth="1"/>
    <col min="7434" max="7676" width="9.140625" style="173"/>
    <col min="7677" max="7677" width="4.140625" style="173" customWidth="1"/>
    <col min="7678" max="7678" width="52" style="173" customWidth="1"/>
    <col min="7679" max="7679" width="13.7109375" style="173" customWidth="1"/>
    <col min="7680" max="7680" width="5.7109375" style="173" bestFit="1" customWidth="1"/>
    <col min="7681" max="7681" width="5.5703125" style="173" customWidth="1"/>
    <col min="7682" max="7682" width="9.5703125" style="173" customWidth="1"/>
    <col min="7683" max="7683" width="13.5703125" style="173" customWidth="1"/>
    <col min="7684" max="7684" width="5.28515625" style="173" customWidth="1"/>
    <col min="7685" max="7685" width="9" style="173" customWidth="1"/>
    <col min="7686" max="7686" width="11.140625" style="173" customWidth="1"/>
    <col min="7687" max="7687" width="23.5703125" style="173" customWidth="1"/>
    <col min="7688" max="7688" width="23.7109375" style="173" customWidth="1"/>
    <col min="7689" max="7689" width="14.85546875" style="173" customWidth="1"/>
    <col min="7690" max="7932" width="9.140625" style="173"/>
    <col min="7933" max="7933" width="4.140625" style="173" customWidth="1"/>
    <col min="7934" max="7934" width="52" style="173" customWidth="1"/>
    <col min="7935" max="7935" width="13.7109375" style="173" customWidth="1"/>
    <col min="7936" max="7936" width="5.7109375" style="173" bestFit="1" customWidth="1"/>
    <col min="7937" max="7937" width="5.5703125" style="173" customWidth="1"/>
    <col min="7938" max="7938" width="9.5703125" style="173" customWidth="1"/>
    <col min="7939" max="7939" width="13.5703125" style="173" customWidth="1"/>
    <col min="7940" max="7940" width="5.28515625" style="173" customWidth="1"/>
    <col min="7941" max="7941" width="9" style="173" customWidth="1"/>
    <col min="7942" max="7942" width="11.140625" style="173" customWidth="1"/>
    <col min="7943" max="7943" width="23.5703125" style="173" customWidth="1"/>
    <col min="7944" max="7944" width="23.7109375" style="173" customWidth="1"/>
    <col min="7945" max="7945" width="14.85546875" style="173" customWidth="1"/>
    <col min="7946" max="8188" width="9.140625" style="173"/>
    <col min="8189" max="8189" width="4.140625" style="173" customWidth="1"/>
    <col min="8190" max="8190" width="52" style="173" customWidth="1"/>
    <col min="8191" max="8191" width="13.7109375" style="173" customWidth="1"/>
    <col min="8192" max="8192" width="5.7109375" style="173" bestFit="1" customWidth="1"/>
    <col min="8193" max="8193" width="5.5703125" style="173" customWidth="1"/>
    <col min="8194" max="8194" width="9.5703125" style="173" customWidth="1"/>
    <col min="8195" max="8195" width="13.5703125" style="173" customWidth="1"/>
    <col min="8196" max="8196" width="5.28515625" style="173" customWidth="1"/>
    <col min="8197" max="8197" width="9" style="173" customWidth="1"/>
    <col min="8198" max="8198" width="11.140625" style="173" customWidth="1"/>
    <col min="8199" max="8199" width="23.5703125" style="173" customWidth="1"/>
    <col min="8200" max="8200" width="23.7109375" style="173" customWidth="1"/>
    <col min="8201" max="8201" width="14.85546875" style="173" customWidth="1"/>
    <col min="8202" max="8444" width="9.140625" style="173"/>
    <col min="8445" max="8445" width="4.140625" style="173" customWidth="1"/>
    <col min="8446" max="8446" width="52" style="173" customWidth="1"/>
    <col min="8447" max="8447" width="13.7109375" style="173" customWidth="1"/>
    <col min="8448" max="8448" width="5.7109375" style="173" bestFit="1" customWidth="1"/>
    <col min="8449" max="8449" width="5.5703125" style="173" customWidth="1"/>
    <col min="8450" max="8450" width="9.5703125" style="173" customWidth="1"/>
    <col min="8451" max="8451" width="13.5703125" style="173" customWidth="1"/>
    <col min="8452" max="8452" width="5.28515625" style="173" customWidth="1"/>
    <col min="8453" max="8453" width="9" style="173" customWidth="1"/>
    <col min="8454" max="8454" width="11.140625" style="173" customWidth="1"/>
    <col min="8455" max="8455" width="23.5703125" style="173" customWidth="1"/>
    <col min="8456" max="8456" width="23.7109375" style="173" customWidth="1"/>
    <col min="8457" max="8457" width="14.85546875" style="173" customWidth="1"/>
    <col min="8458" max="8700" width="9.140625" style="173"/>
    <col min="8701" max="8701" width="4.140625" style="173" customWidth="1"/>
    <col min="8702" max="8702" width="52" style="173" customWidth="1"/>
    <col min="8703" max="8703" width="13.7109375" style="173" customWidth="1"/>
    <col min="8704" max="8704" width="5.7109375" style="173" bestFit="1" customWidth="1"/>
    <col min="8705" max="8705" width="5.5703125" style="173" customWidth="1"/>
    <col min="8706" max="8706" width="9.5703125" style="173" customWidth="1"/>
    <col min="8707" max="8707" width="13.5703125" style="173" customWidth="1"/>
    <col min="8708" max="8708" width="5.28515625" style="173" customWidth="1"/>
    <col min="8709" max="8709" width="9" style="173" customWidth="1"/>
    <col min="8710" max="8710" width="11.140625" style="173" customWidth="1"/>
    <col min="8711" max="8711" width="23.5703125" style="173" customWidth="1"/>
    <col min="8712" max="8712" width="23.7109375" style="173" customWidth="1"/>
    <col min="8713" max="8713" width="14.85546875" style="173" customWidth="1"/>
    <col min="8714" max="8956" width="9.140625" style="173"/>
    <col min="8957" max="8957" width="4.140625" style="173" customWidth="1"/>
    <col min="8958" max="8958" width="52" style="173" customWidth="1"/>
    <col min="8959" max="8959" width="13.7109375" style="173" customWidth="1"/>
    <col min="8960" max="8960" width="5.7109375" style="173" bestFit="1" customWidth="1"/>
    <col min="8961" max="8961" width="5.5703125" style="173" customWidth="1"/>
    <col min="8962" max="8962" width="9.5703125" style="173" customWidth="1"/>
    <col min="8963" max="8963" width="13.5703125" style="173" customWidth="1"/>
    <col min="8964" max="8964" width="5.28515625" style="173" customWidth="1"/>
    <col min="8965" max="8965" width="9" style="173" customWidth="1"/>
    <col min="8966" max="8966" width="11.140625" style="173" customWidth="1"/>
    <col min="8967" max="8967" width="23.5703125" style="173" customWidth="1"/>
    <col min="8968" max="8968" width="23.7109375" style="173" customWidth="1"/>
    <col min="8969" max="8969" width="14.85546875" style="173" customWidth="1"/>
    <col min="8970" max="9212" width="9.140625" style="173"/>
    <col min="9213" max="9213" width="4.140625" style="173" customWidth="1"/>
    <col min="9214" max="9214" width="52" style="173" customWidth="1"/>
    <col min="9215" max="9215" width="13.7109375" style="173" customWidth="1"/>
    <col min="9216" max="9216" width="5.7109375" style="173" bestFit="1" customWidth="1"/>
    <col min="9217" max="9217" width="5.5703125" style="173" customWidth="1"/>
    <col min="9218" max="9218" width="9.5703125" style="173" customWidth="1"/>
    <col min="9219" max="9219" width="13.5703125" style="173" customWidth="1"/>
    <col min="9220" max="9220" width="5.28515625" style="173" customWidth="1"/>
    <col min="9221" max="9221" width="9" style="173" customWidth="1"/>
    <col min="9222" max="9222" width="11.140625" style="173" customWidth="1"/>
    <col min="9223" max="9223" width="23.5703125" style="173" customWidth="1"/>
    <col min="9224" max="9224" width="23.7109375" style="173" customWidth="1"/>
    <col min="9225" max="9225" width="14.85546875" style="173" customWidth="1"/>
    <col min="9226" max="9468" width="9.140625" style="173"/>
    <col min="9469" max="9469" width="4.140625" style="173" customWidth="1"/>
    <col min="9470" max="9470" width="52" style="173" customWidth="1"/>
    <col min="9471" max="9471" width="13.7109375" style="173" customWidth="1"/>
    <col min="9472" max="9472" width="5.7109375" style="173" bestFit="1" customWidth="1"/>
    <col min="9473" max="9473" width="5.5703125" style="173" customWidth="1"/>
    <col min="9474" max="9474" width="9.5703125" style="173" customWidth="1"/>
    <col min="9475" max="9475" width="13.5703125" style="173" customWidth="1"/>
    <col min="9476" max="9476" width="5.28515625" style="173" customWidth="1"/>
    <col min="9477" max="9477" width="9" style="173" customWidth="1"/>
    <col min="9478" max="9478" width="11.140625" style="173" customWidth="1"/>
    <col min="9479" max="9479" width="23.5703125" style="173" customWidth="1"/>
    <col min="9480" max="9480" width="23.7109375" style="173" customWidth="1"/>
    <col min="9481" max="9481" width="14.85546875" style="173" customWidth="1"/>
    <col min="9482" max="9724" width="9.140625" style="173"/>
    <col min="9725" max="9725" width="4.140625" style="173" customWidth="1"/>
    <col min="9726" max="9726" width="52" style="173" customWidth="1"/>
    <col min="9727" max="9727" width="13.7109375" style="173" customWidth="1"/>
    <col min="9728" max="9728" width="5.7109375" style="173" bestFit="1" customWidth="1"/>
    <col min="9729" max="9729" width="5.5703125" style="173" customWidth="1"/>
    <col min="9730" max="9730" width="9.5703125" style="173" customWidth="1"/>
    <col min="9731" max="9731" width="13.5703125" style="173" customWidth="1"/>
    <col min="9732" max="9732" width="5.28515625" style="173" customWidth="1"/>
    <col min="9733" max="9733" width="9" style="173" customWidth="1"/>
    <col min="9734" max="9734" width="11.140625" style="173" customWidth="1"/>
    <col min="9735" max="9735" width="23.5703125" style="173" customWidth="1"/>
    <col min="9736" max="9736" width="23.7109375" style="173" customWidth="1"/>
    <col min="9737" max="9737" width="14.85546875" style="173" customWidth="1"/>
    <col min="9738" max="9980" width="9.140625" style="173"/>
    <col min="9981" max="9981" width="4.140625" style="173" customWidth="1"/>
    <col min="9982" max="9982" width="52" style="173" customWidth="1"/>
    <col min="9983" max="9983" width="13.7109375" style="173" customWidth="1"/>
    <col min="9984" max="9984" width="5.7109375" style="173" bestFit="1" customWidth="1"/>
    <col min="9985" max="9985" width="5.5703125" style="173" customWidth="1"/>
    <col min="9986" max="9986" width="9.5703125" style="173" customWidth="1"/>
    <col min="9987" max="9987" width="13.5703125" style="173" customWidth="1"/>
    <col min="9988" max="9988" width="5.28515625" style="173" customWidth="1"/>
    <col min="9989" max="9989" width="9" style="173" customWidth="1"/>
    <col min="9990" max="9990" width="11.140625" style="173" customWidth="1"/>
    <col min="9991" max="9991" width="23.5703125" style="173" customWidth="1"/>
    <col min="9992" max="9992" width="23.7109375" style="173" customWidth="1"/>
    <col min="9993" max="9993" width="14.85546875" style="173" customWidth="1"/>
    <col min="9994" max="10236" width="9.140625" style="173"/>
    <col min="10237" max="10237" width="4.140625" style="173" customWidth="1"/>
    <col min="10238" max="10238" width="52" style="173" customWidth="1"/>
    <col min="10239" max="10239" width="13.7109375" style="173" customWidth="1"/>
    <col min="10240" max="10240" width="5.7109375" style="173" bestFit="1" customWidth="1"/>
    <col min="10241" max="10241" width="5.5703125" style="173" customWidth="1"/>
    <col min="10242" max="10242" width="9.5703125" style="173" customWidth="1"/>
    <col min="10243" max="10243" width="13.5703125" style="173" customWidth="1"/>
    <col min="10244" max="10244" width="5.28515625" style="173" customWidth="1"/>
    <col min="10245" max="10245" width="9" style="173" customWidth="1"/>
    <col min="10246" max="10246" width="11.140625" style="173" customWidth="1"/>
    <col min="10247" max="10247" width="23.5703125" style="173" customWidth="1"/>
    <col min="10248" max="10248" width="23.7109375" style="173" customWidth="1"/>
    <col min="10249" max="10249" width="14.85546875" style="173" customWidth="1"/>
    <col min="10250" max="10492" width="9.140625" style="173"/>
    <col min="10493" max="10493" width="4.140625" style="173" customWidth="1"/>
    <col min="10494" max="10494" width="52" style="173" customWidth="1"/>
    <col min="10495" max="10495" width="13.7109375" style="173" customWidth="1"/>
    <col min="10496" max="10496" width="5.7109375" style="173" bestFit="1" customWidth="1"/>
    <col min="10497" max="10497" width="5.5703125" style="173" customWidth="1"/>
    <col min="10498" max="10498" width="9.5703125" style="173" customWidth="1"/>
    <col min="10499" max="10499" width="13.5703125" style="173" customWidth="1"/>
    <col min="10500" max="10500" width="5.28515625" style="173" customWidth="1"/>
    <col min="10501" max="10501" width="9" style="173" customWidth="1"/>
    <col min="10502" max="10502" width="11.140625" style="173" customWidth="1"/>
    <col min="10503" max="10503" width="23.5703125" style="173" customWidth="1"/>
    <col min="10504" max="10504" width="23.7109375" style="173" customWidth="1"/>
    <col min="10505" max="10505" width="14.85546875" style="173" customWidth="1"/>
    <col min="10506" max="10748" width="9.140625" style="173"/>
    <col min="10749" max="10749" width="4.140625" style="173" customWidth="1"/>
    <col min="10750" max="10750" width="52" style="173" customWidth="1"/>
    <col min="10751" max="10751" width="13.7109375" style="173" customWidth="1"/>
    <col min="10752" max="10752" width="5.7109375" style="173" bestFit="1" customWidth="1"/>
    <col min="10753" max="10753" width="5.5703125" style="173" customWidth="1"/>
    <col min="10754" max="10754" width="9.5703125" style="173" customWidth="1"/>
    <col min="10755" max="10755" width="13.5703125" style="173" customWidth="1"/>
    <col min="10756" max="10756" width="5.28515625" style="173" customWidth="1"/>
    <col min="10757" max="10757" width="9" style="173" customWidth="1"/>
    <col min="10758" max="10758" width="11.140625" style="173" customWidth="1"/>
    <col min="10759" max="10759" width="23.5703125" style="173" customWidth="1"/>
    <col min="10760" max="10760" width="23.7109375" style="173" customWidth="1"/>
    <col min="10761" max="10761" width="14.85546875" style="173" customWidth="1"/>
    <col min="10762" max="11004" width="9.140625" style="173"/>
    <col min="11005" max="11005" width="4.140625" style="173" customWidth="1"/>
    <col min="11006" max="11006" width="52" style="173" customWidth="1"/>
    <col min="11007" max="11007" width="13.7109375" style="173" customWidth="1"/>
    <col min="11008" max="11008" width="5.7109375" style="173" bestFit="1" customWidth="1"/>
    <col min="11009" max="11009" width="5.5703125" style="173" customWidth="1"/>
    <col min="11010" max="11010" width="9.5703125" style="173" customWidth="1"/>
    <col min="11011" max="11011" width="13.5703125" style="173" customWidth="1"/>
    <col min="11012" max="11012" width="5.28515625" style="173" customWidth="1"/>
    <col min="11013" max="11013" width="9" style="173" customWidth="1"/>
    <col min="11014" max="11014" width="11.140625" style="173" customWidth="1"/>
    <col min="11015" max="11015" width="23.5703125" style="173" customWidth="1"/>
    <col min="11016" max="11016" width="23.7109375" style="173" customWidth="1"/>
    <col min="11017" max="11017" width="14.85546875" style="173" customWidth="1"/>
    <col min="11018" max="11260" width="9.140625" style="173"/>
    <col min="11261" max="11261" width="4.140625" style="173" customWidth="1"/>
    <col min="11262" max="11262" width="52" style="173" customWidth="1"/>
    <col min="11263" max="11263" width="13.7109375" style="173" customWidth="1"/>
    <col min="11264" max="11264" width="5.7109375" style="173" bestFit="1" customWidth="1"/>
    <col min="11265" max="11265" width="5.5703125" style="173" customWidth="1"/>
    <col min="11266" max="11266" width="9.5703125" style="173" customWidth="1"/>
    <col min="11267" max="11267" width="13.5703125" style="173" customWidth="1"/>
    <col min="11268" max="11268" width="5.28515625" style="173" customWidth="1"/>
    <col min="11269" max="11269" width="9" style="173" customWidth="1"/>
    <col min="11270" max="11270" width="11.140625" style="173" customWidth="1"/>
    <col min="11271" max="11271" width="23.5703125" style="173" customWidth="1"/>
    <col min="11272" max="11272" width="23.7109375" style="173" customWidth="1"/>
    <col min="11273" max="11273" width="14.85546875" style="173" customWidth="1"/>
    <col min="11274" max="11516" width="9.140625" style="173"/>
    <col min="11517" max="11517" width="4.140625" style="173" customWidth="1"/>
    <col min="11518" max="11518" width="52" style="173" customWidth="1"/>
    <col min="11519" max="11519" width="13.7109375" style="173" customWidth="1"/>
    <col min="11520" max="11520" width="5.7109375" style="173" bestFit="1" customWidth="1"/>
    <col min="11521" max="11521" width="5.5703125" style="173" customWidth="1"/>
    <col min="11522" max="11522" width="9.5703125" style="173" customWidth="1"/>
    <col min="11523" max="11523" width="13.5703125" style="173" customWidth="1"/>
    <col min="11524" max="11524" width="5.28515625" style="173" customWidth="1"/>
    <col min="11525" max="11525" width="9" style="173" customWidth="1"/>
    <col min="11526" max="11526" width="11.140625" style="173" customWidth="1"/>
    <col min="11527" max="11527" width="23.5703125" style="173" customWidth="1"/>
    <col min="11528" max="11528" width="23.7109375" style="173" customWidth="1"/>
    <col min="11529" max="11529" width="14.85546875" style="173" customWidth="1"/>
    <col min="11530" max="11772" width="9.140625" style="173"/>
    <col min="11773" max="11773" width="4.140625" style="173" customWidth="1"/>
    <col min="11774" max="11774" width="52" style="173" customWidth="1"/>
    <col min="11775" max="11775" width="13.7109375" style="173" customWidth="1"/>
    <col min="11776" max="11776" width="5.7109375" style="173" bestFit="1" customWidth="1"/>
    <col min="11777" max="11777" width="5.5703125" style="173" customWidth="1"/>
    <col min="11778" max="11778" width="9.5703125" style="173" customWidth="1"/>
    <col min="11779" max="11779" width="13.5703125" style="173" customWidth="1"/>
    <col min="11780" max="11780" width="5.28515625" style="173" customWidth="1"/>
    <col min="11781" max="11781" width="9" style="173" customWidth="1"/>
    <col min="11782" max="11782" width="11.140625" style="173" customWidth="1"/>
    <col min="11783" max="11783" width="23.5703125" style="173" customWidth="1"/>
    <col min="11784" max="11784" width="23.7109375" style="173" customWidth="1"/>
    <col min="11785" max="11785" width="14.85546875" style="173" customWidth="1"/>
    <col min="11786" max="12028" width="9.140625" style="173"/>
    <col min="12029" max="12029" width="4.140625" style="173" customWidth="1"/>
    <col min="12030" max="12030" width="52" style="173" customWidth="1"/>
    <col min="12031" max="12031" width="13.7109375" style="173" customWidth="1"/>
    <col min="12032" max="12032" width="5.7109375" style="173" bestFit="1" customWidth="1"/>
    <col min="12033" max="12033" width="5.5703125" style="173" customWidth="1"/>
    <col min="12034" max="12034" width="9.5703125" style="173" customWidth="1"/>
    <col min="12035" max="12035" width="13.5703125" style="173" customWidth="1"/>
    <col min="12036" max="12036" width="5.28515625" style="173" customWidth="1"/>
    <col min="12037" max="12037" width="9" style="173" customWidth="1"/>
    <col min="12038" max="12038" width="11.140625" style="173" customWidth="1"/>
    <col min="12039" max="12039" width="23.5703125" style="173" customWidth="1"/>
    <col min="12040" max="12040" width="23.7109375" style="173" customWidth="1"/>
    <col min="12041" max="12041" width="14.85546875" style="173" customWidth="1"/>
    <col min="12042" max="12284" width="9.140625" style="173"/>
    <col min="12285" max="12285" width="4.140625" style="173" customWidth="1"/>
    <col min="12286" max="12286" width="52" style="173" customWidth="1"/>
    <col min="12287" max="12287" width="13.7109375" style="173" customWidth="1"/>
    <col min="12288" max="12288" width="5.7109375" style="173" bestFit="1" customWidth="1"/>
    <col min="12289" max="12289" width="5.5703125" style="173" customWidth="1"/>
    <col min="12290" max="12290" width="9.5703125" style="173" customWidth="1"/>
    <col min="12291" max="12291" width="13.5703125" style="173" customWidth="1"/>
    <col min="12292" max="12292" width="5.28515625" style="173" customWidth="1"/>
    <col min="12293" max="12293" width="9" style="173" customWidth="1"/>
    <col min="12294" max="12294" width="11.140625" style="173" customWidth="1"/>
    <col min="12295" max="12295" width="23.5703125" style="173" customWidth="1"/>
    <col min="12296" max="12296" width="23.7109375" style="173" customWidth="1"/>
    <col min="12297" max="12297" width="14.85546875" style="173" customWidth="1"/>
    <col min="12298" max="12540" width="9.140625" style="173"/>
    <col min="12541" max="12541" width="4.140625" style="173" customWidth="1"/>
    <col min="12542" max="12542" width="52" style="173" customWidth="1"/>
    <col min="12543" max="12543" width="13.7109375" style="173" customWidth="1"/>
    <col min="12544" max="12544" width="5.7109375" style="173" bestFit="1" customWidth="1"/>
    <col min="12545" max="12545" width="5.5703125" style="173" customWidth="1"/>
    <col min="12546" max="12546" width="9.5703125" style="173" customWidth="1"/>
    <col min="12547" max="12547" width="13.5703125" style="173" customWidth="1"/>
    <col min="12548" max="12548" width="5.28515625" style="173" customWidth="1"/>
    <col min="12549" max="12549" width="9" style="173" customWidth="1"/>
    <col min="12550" max="12550" width="11.140625" style="173" customWidth="1"/>
    <col min="12551" max="12551" width="23.5703125" style="173" customWidth="1"/>
    <col min="12552" max="12552" width="23.7109375" style="173" customWidth="1"/>
    <col min="12553" max="12553" width="14.85546875" style="173" customWidth="1"/>
    <col min="12554" max="12796" width="9.140625" style="173"/>
    <col min="12797" max="12797" width="4.140625" style="173" customWidth="1"/>
    <col min="12798" max="12798" width="52" style="173" customWidth="1"/>
    <col min="12799" max="12799" width="13.7109375" style="173" customWidth="1"/>
    <col min="12800" max="12800" width="5.7109375" style="173" bestFit="1" customWidth="1"/>
    <col min="12801" max="12801" width="5.5703125" style="173" customWidth="1"/>
    <col min="12802" max="12802" width="9.5703125" style="173" customWidth="1"/>
    <col min="12803" max="12803" width="13.5703125" style="173" customWidth="1"/>
    <col min="12804" max="12804" width="5.28515625" style="173" customWidth="1"/>
    <col min="12805" max="12805" width="9" style="173" customWidth="1"/>
    <col min="12806" max="12806" width="11.140625" style="173" customWidth="1"/>
    <col min="12807" max="12807" width="23.5703125" style="173" customWidth="1"/>
    <col min="12808" max="12808" width="23.7109375" style="173" customWidth="1"/>
    <col min="12809" max="12809" width="14.85546875" style="173" customWidth="1"/>
    <col min="12810" max="13052" width="9.140625" style="173"/>
    <col min="13053" max="13053" width="4.140625" style="173" customWidth="1"/>
    <col min="13054" max="13054" width="52" style="173" customWidth="1"/>
    <col min="13055" max="13055" width="13.7109375" style="173" customWidth="1"/>
    <col min="13056" max="13056" width="5.7109375" style="173" bestFit="1" customWidth="1"/>
    <col min="13057" max="13057" width="5.5703125" style="173" customWidth="1"/>
    <col min="13058" max="13058" width="9.5703125" style="173" customWidth="1"/>
    <col min="13059" max="13059" width="13.5703125" style="173" customWidth="1"/>
    <col min="13060" max="13060" width="5.28515625" style="173" customWidth="1"/>
    <col min="13061" max="13061" width="9" style="173" customWidth="1"/>
    <col min="13062" max="13062" width="11.140625" style="173" customWidth="1"/>
    <col min="13063" max="13063" width="23.5703125" style="173" customWidth="1"/>
    <col min="13064" max="13064" width="23.7109375" style="173" customWidth="1"/>
    <col min="13065" max="13065" width="14.85546875" style="173" customWidth="1"/>
    <col min="13066" max="13308" width="9.140625" style="173"/>
    <col min="13309" max="13309" width="4.140625" style="173" customWidth="1"/>
    <col min="13310" max="13310" width="52" style="173" customWidth="1"/>
    <col min="13311" max="13311" width="13.7109375" style="173" customWidth="1"/>
    <col min="13312" max="13312" width="5.7109375" style="173" bestFit="1" customWidth="1"/>
    <col min="13313" max="13313" width="5.5703125" style="173" customWidth="1"/>
    <col min="13314" max="13314" width="9.5703125" style="173" customWidth="1"/>
    <col min="13315" max="13315" width="13.5703125" style="173" customWidth="1"/>
    <col min="13316" max="13316" width="5.28515625" style="173" customWidth="1"/>
    <col min="13317" max="13317" width="9" style="173" customWidth="1"/>
    <col min="13318" max="13318" width="11.140625" style="173" customWidth="1"/>
    <col min="13319" max="13319" width="23.5703125" style="173" customWidth="1"/>
    <col min="13320" max="13320" width="23.7109375" style="173" customWidth="1"/>
    <col min="13321" max="13321" width="14.85546875" style="173" customWidth="1"/>
    <col min="13322" max="13564" width="9.140625" style="173"/>
    <col min="13565" max="13565" width="4.140625" style="173" customWidth="1"/>
    <col min="13566" max="13566" width="52" style="173" customWidth="1"/>
    <col min="13567" max="13567" width="13.7109375" style="173" customWidth="1"/>
    <col min="13568" max="13568" width="5.7109375" style="173" bestFit="1" customWidth="1"/>
    <col min="13569" max="13569" width="5.5703125" style="173" customWidth="1"/>
    <col min="13570" max="13570" width="9.5703125" style="173" customWidth="1"/>
    <col min="13571" max="13571" width="13.5703125" style="173" customWidth="1"/>
    <col min="13572" max="13572" width="5.28515625" style="173" customWidth="1"/>
    <col min="13573" max="13573" width="9" style="173" customWidth="1"/>
    <col min="13574" max="13574" width="11.140625" style="173" customWidth="1"/>
    <col min="13575" max="13575" width="23.5703125" style="173" customWidth="1"/>
    <col min="13576" max="13576" width="23.7109375" style="173" customWidth="1"/>
    <col min="13577" max="13577" width="14.85546875" style="173" customWidth="1"/>
    <col min="13578" max="13820" width="9.140625" style="173"/>
    <col min="13821" max="13821" width="4.140625" style="173" customWidth="1"/>
    <col min="13822" max="13822" width="52" style="173" customWidth="1"/>
    <col min="13823" max="13823" width="13.7109375" style="173" customWidth="1"/>
    <col min="13824" max="13824" width="5.7109375" style="173" bestFit="1" customWidth="1"/>
    <col min="13825" max="13825" width="5.5703125" style="173" customWidth="1"/>
    <col min="13826" max="13826" width="9.5703125" style="173" customWidth="1"/>
    <col min="13827" max="13827" width="13.5703125" style="173" customWidth="1"/>
    <col min="13828" max="13828" width="5.28515625" style="173" customWidth="1"/>
    <col min="13829" max="13829" width="9" style="173" customWidth="1"/>
    <col min="13830" max="13830" width="11.140625" style="173" customWidth="1"/>
    <col min="13831" max="13831" width="23.5703125" style="173" customWidth="1"/>
    <col min="13832" max="13832" width="23.7109375" style="173" customWidth="1"/>
    <col min="13833" max="13833" width="14.85546875" style="173" customWidth="1"/>
    <col min="13834" max="14076" width="9.140625" style="173"/>
    <col min="14077" max="14077" width="4.140625" style="173" customWidth="1"/>
    <col min="14078" max="14078" width="52" style="173" customWidth="1"/>
    <col min="14079" max="14079" width="13.7109375" style="173" customWidth="1"/>
    <col min="14080" max="14080" width="5.7109375" style="173" bestFit="1" customWidth="1"/>
    <col min="14081" max="14081" width="5.5703125" style="173" customWidth="1"/>
    <col min="14082" max="14082" width="9.5703125" style="173" customWidth="1"/>
    <col min="14083" max="14083" width="13.5703125" style="173" customWidth="1"/>
    <col min="14084" max="14084" width="5.28515625" style="173" customWidth="1"/>
    <col min="14085" max="14085" width="9" style="173" customWidth="1"/>
    <col min="14086" max="14086" width="11.140625" style="173" customWidth="1"/>
    <col min="14087" max="14087" width="23.5703125" style="173" customWidth="1"/>
    <col min="14088" max="14088" width="23.7109375" style="173" customWidth="1"/>
    <col min="14089" max="14089" width="14.85546875" style="173" customWidth="1"/>
    <col min="14090" max="14332" width="9.140625" style="173"/>
    <col min="14333" max="14333" width="4.140625" style="173" customWidth="1"/>
    <col min="14334" max="14334" width="52" style="173" customWidth="1"/>
    <col min="14335" max="14335" width="13.7109375" style="173" customWidth="1"/>
    <col min="14336" max="14336" width="5.7109375" style="173" bestFit="1" customWidth="1"/>
    <col min="14337" max="14337" width="5.5703125" style="173" customWidth="1"/>
    <col min="14338" max="14338" width="9.5703125" style="173" customWidth="1"/>
    <col min="14339" max="14339" width="13.5703125" style="173" customWidth="1"/>
    <col min="14340" max="14340" width="5.28515625" style="173" customWidth="1"/>
    <col min="14341" max="14341" width="9" style="173" customWidth="1"/>
    <col min="14342" max="14342" width="11.140625" style="173" customWidth="1"/>
    <col min="14343" max="14343" width="23.5703125" style="173" customWidth="1"/>
    <col min="14344" max="14344" width="23.7109375" style="173" customWidth="1"/>
    <col min="14345" max="14345" width="14.85546875" style="173" customWidth="1"/>
    <col min="14346" max="14588" width="9.140625" style="173"/>
    <col min="14589" max="14589" width="4.140625" style="173" customWidth="1"/>
    <col min="14590" max="14590" width="52" style="173" customWidth="1"/>
    <col min="14591" max="14591" width="13.7109375" style="173" customWidth="1"/>
    <col min="14592" max="14592" width="5.7109375" style="173" bestFit="1" customWidth="1"/>
    <col min="14593" max="14593" width="5.5703125" style="173" customWidth="1"/>
    <col min="14594" max="14594" width="9.5703125" style="173" customWidth="1"/>
    <col min="14595" max="14595" width="13.5703125" style="173" customWidth="1"/>
    <col min="14596" max="14596" width="5.28515625" style="173" customWidth="1"/>
    <col min="14597" max="14597" width="9" style="173" customWidth="1"/>
    <col min="14598" max="14598" width="11.140625" style="173" customWidth="1"/>
    <col min="14599" max="14599" width="23.5703125" style="173" customWidth="1"/>
    <col min="14600" max="14600" width="23.7109375" style="173" customWidth="1"/>
    <col min="14601" max="14601" width="14.85546875" style="173" customWidth="1"/>
    <col min="14602" max="14844" width="9.140625" style="173"/>
    <col min="14845" max="14845" width="4.140625" style="173" customWidth="1"/>
    <col min="14846" max="14846" width="52" style="173" customWidth="1"/>
    <col min="14847" max="14847" width="13.7109375" style="173" customWidth="1"/>
    <col min="14848" max="14848" width="5.7109375" style="173" bestFit="1" customWidth="1"/>
    <col min="14849" max="14849" width="5.5703125" style="173" customWidth="1"/>
    <col min="14850" max="14850" width="9.5703125" style="173" customWidth="1"/>
    <col min="14851" max="14851" width="13.5703125" style="173" customWidth="1"/>
    <col min="14852" max="14852" width="5.28515625" style="173" customWidth="1"/>
    <col min="14853" max="14853" width="9" style="173" customWidth="1"/>
    <col min="14854" max="14854" width="11.140625" style="173" customWidth="1"/>
    <col min="14855" max="14855" width="23.5703125" style="173" customWidth="1"/>
    <col min="14856" max="14856" width="23.7109375" style="173" customWidth="1"/>
    <col min="14857" max="14857" width="14.85546875" style="173" customWidth="1"/>
    <col min="14858" max="15100" width="9.140625" style="173"/>
    <col min="15101" max="15101" width="4.140625" style="173" customWidth="1"/>
    <col min="15102" max="15102" width="52" style="173" customWidth="1"/>
    <col min="15103" max="15103" width="13.7109375" style="173" customWidth="1"/>
    <col min="15104" max="15104" width="5.7109375" style="173" bestFit="1" customWidth="1"/>
    <col min="15105" max="15105" width="5.5703125" style="173" customWidth="1"/>
    <col min="15106" max="15106" width="9.5703125" style="173" customWidth="1"/>
    <col min="15107" max="15107" width="13.5703125" style="173" customWidth="1"/>
    <col min="15108" max="15108" width="5.28515625" style="173" customWidth="1"/>
    <col min="15109" max="15109" width="9" style="173" customWidth="1"/>
    <col min="15110" max="15110" width="11.140625" style="173" customWidth="1"/>
    <col min="15111" max="15111" width="23.5703125" style="173" customWidth="1"/>
    <col min="15112" max="15112" width="23.7109375" style="173" customWidth="1"/>
    <col min="15113" max="15113" width="14.85546875" style="173" customWidth="1"/>
    <col min="15114" max="15356" width="9.140625" style="173"/>
    <col min="15357" max="15357" width="4.140625" style="173" customWidth="1"/>
    <col min="15358" max="15358" width="52" style="173" customWidth="1"/>
    <col min="15359" max="15359" width="13.7109375" style="173" customWidth="1"/>
    <col min="15360" max="15360" width="5.7109375" style="173" bestFit="1" customWidth="1"/>
    <col min="15361" max="15361" width="5.5703125" style="173" customWidth="1"/>
    <col min="15362" max="15362" width="9.5703125" style="173" customWidth="1"/>
    <col min="15363" max="15363" width="13.5703125" style="173" customWidth="1"/>
    <col min="15364" max="15364" width="5.28515625" style="173" customWidth="1"/>
    <col min="15365" max="15365" width="9" style="173" customWidth="1"/>
    <col min="15366" max="15366" width="11.140625" style="173" customWidth="1"/>
    <col min="15367" max="15367" width="23.5703125" style="173" customWidth="1"/>
    <col min="15368" max="15368" width="23.7109375" style="173" customWidth="1"/>
    <col min="15369" max="15369" width="14.85546875" style="173" customWidth="1"/>
    <col min="15370" max="15612" width="9.140625" style="173"/>
    <col min="15613" max="15613" width="4.140625" style="173" customWidth="1"/>
    <col min="15614" max="15614" width="52" style="173" customWidth="1"/>
    <col min="15615" max="15615" width="13.7109375" style="173" customWidth="1"/>
    <col min="15616" max="15616" width="5.7109375" style="173" bestFit="1" customWidth="1"/>
    <col min="15617" max="15617" width="5.5703125" style="173" customWidth="1"/>
    <col min="15618" max="15618" width="9.5703125" style="173" customWidth="1"/>
    <col min="15619" max="15619" width="13.5703125" style="173" customWidth="1"/>
    <col min="15620" max="15620" width="5.28515625" style="173" customWidth="1"/>
    <col min="15621" max="15621" width="9" style="173" customWidth="1"/>
    <col min="15622" max="15622" width="11.140625" style="173" customWidth="1"/>
    <col min="15623" max="15623" width="23.5703125" style="173" customWidth="1"/>
    <col min="15624" max="15624" width="23.7109375" style="173" customWidth="1"/>
    <col min="15625" max="15625" width="14.85546875" style="173" customWidth="1"/>
    <col min="15626" max="15868" width="9.140625" style="173"/>
    <col min="15869" max="15869" width="4.140625" style="173" customWidth="1"/>
    <col min="15870" max="15870" width="52" style="173" customWidth="1"/>
    <col min="15871" max="15871" width="13.7109375" style="173" customWidth="1"/>
    <col min="15872" max="15872" width="5.7109375" style="173" bestFit="1" customWidth="1"/>
    <col min="15873" max="15873" width="5.5703125" style="173" customWidth="1"/>
    <col min="15874" max="15874" width="9.5703125" style="173" customWidth="1"/>
    <col min="15875" max="15875" width="13.5703125" style="173" customWidth="1"/>
    <col min="15876" max="15876" width="5.28515625" style="173" customWidth="1"/>
    <col min="15877" max="15877" width="9" style="173" customWidth="1"/>
    <col min="15878" max="15878" width="11.140625" style="173" customWidth="1"/>
    <col min="15879" max="15879" width="23.5703125" style="173" customWidth="1"/>
    <col min="15880" max="15880" width="23.7109375" style="173" customWidth="1"/>
    <col min="15881" max="15881" width="14.85546875" style="173" customWidth="1"/>
    <col min="15882" max="16124" width="9.140625" style="173"/>
    <col min="16125" max="16125" width="4.140625" style="173" customWidth="1"/>
    <col min="16126" max="16126" width="52" style="173" customWidth="1"/>
    <col min="16127" max="16127" width="13.7109375" style="173" customWidth="1"/>
    <col min="16128" max="16128" width="5.7109375" style="173" bestFit="1" customWidth="1"/>
    <col min="16129" max="16129" width="5.5703125" style="173" customWidth="1"/>
    <col min="16130" max="16130" width="9.5703125" style="173" customWidth="1"/>
    <col min="16131" max="16131" width="13.5703125" style="173" customWidth="1"/>
    <col min="16132" max="16132" width="5.28515625" style="173" customWidth="1"/>
    <col min="16133" max="16133" width="9" style="173" customWidth="1"/>
    <col min="16134" max="16134" width="11.140625" style="173" customWidth="1"/>
    <col min="16135" max="16135" width="23.5703125" style="173" customWidth="1"/>
    <col min="16136" max="16136" width="23.7109375" style="173" customWidth="1"/>
    <col min="16137" max="16137" width="14.85546875" style="173" customWidth="1"/>
    <col min="16138" max="16384" width="9.140625" style="173"/>
  </cols>
  <sheetData>
    <row r="1" spans="1:10" ht="18">
      <c r="A1" s="277"/>
      <c r="B1" s="278"/>
      <c r="C1" s="1117" t="s">
        <v>285</v>
      </c>
      <c r="D1" s="1117"/>
      <c r="E1" s="1117"/>
      <c r="F1" s="1117"/>
      <c r="G1" s="1117"/>
    </row>
    <row r="2" spans="1:10" ht="9" customHeight="1">
      <c r="A2" s="277"/>
      <c r="C2" s="279"/>
    </row>
    <row r="3" spans="1:10" ht="35.25" customHeight="1">
      <c r="A3" s="277"/>
      <c r="B3" s="1098" t="s">
        <v>1650</v>
      </c>
      <c r="C3" s="1098"/>
      <c r="D3" s="1098"/>
      <c r="E3" s="1098"/>
      <c r="F3" s="1098"/>
      <c r="G3" s="1098"/>
      <c r="H3" s="1098"/>
      <c r="I3" s="1098"/>
    </row>
    <row r="4" spans="1:10" ht="17.25" customHeight="1">
      <c r="A4" s="277"/>
      <c r="B4" s="197"/>
      <c r="C4" s="197"/>
      <c r="D4" s="197"/>
      <c r="E4" s="197"/>
      <c r="F4" s="197"/>
      <c r="G4" s="197"/>
      <c r="H4" s="1124" t="s">
        <v>2025</v>
      </c>
      <c r="I4" s="1124"/>
      <c r="J4" s="280"/>
    </row>
    <row r="5" spans="1:10" ht="11.25" customHeight="1">
      <c r="A5" s="277"/>
      <c r="B5" s="197"/>
      <c r="C5" s="197"/>
      <c r="D5" s="197"/>
      <c r="E5" s="197"/>
      <c r="F5" s="197"/>
      <c r="G5" s="197"/>
      <c r="H5" s="200"/>
      <c r="I5" s="200"/>
      <c r="J5" s="280"/>
    </row>
    <row r="6" spans="1:10" ht="33" customHeight="1">
      <c r="A6" s="1118" t="s">
        <v>2</v>
      </c>
      <c r="B6" s="1118" t="s">
        <v>3</v>
      </c>
      <c r="C6" s="1029" t="s">
        <v>4</v>
      </c>
      <c r="D6" s="1118" t="s">
        <v>5</v>
      </c>
      <c r="E6" s="1118" t="s">
        <v>6</v>
      </c>
      <c r="F6" s="1118"/>
      <c r="G6" s="1118"/>
      <c r="H6" s="1118" t="s">
        <v>286</v>
      </c>
      <c r="I6" s="1118"/>
      <c r="J6" s="1118"/>
    </row>
    <row r="7" spans="1:10" ht="16.5" customHeight="1">
      <c r="A7" s="1118"/>
      <c r="B7" s="1118"/>
      <c r="C7" s="1030"/>
      <c r="D7" s="1118"/>
      <c r="E7" s="471" t="s">
        <v>9</v>
      </c>
      <c r="F7" s="471" t="s">
        <v>10</v>
      </c>
      <c r="G7" s="471" t="s">
        <v>11</v>
      </c>
      <c r="H7" s="471" t="s">
        <v>9</v>
      </c>
      <c r="I7" s="471" t="s">
        <v>10</v>
      </c>
      <c r="J7" s="471" t="s">
        <v>11</v>
      </c>
    </row>
    <row r="8" spans="1:10" ht="14.25">
      <c r="A8" s="179">
        <v>1</v>
      </c>
      <c r="B8" s="180">
        <v>2</v>
      </c>
      <c r="C8" s="180">
        <v>3</v>
      </c>
      <c r="D8" s="180">
        <v>4</v>
      </c>
      <c r="E8" s="685">
        <v>5</v>
      </c>
      <c r="F8" s="685">
        <v>6</v>
      </c>
      <c r="G8" s="685">
        <v>7</v>
      </c>
      <c r="H8" s="180">
        <v>8</v>
      </c>
      <c r="I8" s="180">
        <v>9</v>
      </c>
      <c r="J8" s="180">
        <v>10</v>
      </c>
    </row>
    <row r="9" spans="1:10" ht="17.25" customHeight="1">
      <c r="A9" s="1120">
        <v>1</v>
      </c>
      <c r="B9" s="281" t="s">
        <v>112</v>
      </c>
      <c r="C9" s="282">
        <v>7130800033</v>
      </c>
      <c r="D9" s="283" t="s">
        <v>14</v>
      </c>
      <c r="E9" s="284">
        <v>2</v>
      </c>
      <c r="F9" s="285">
        <f>VLOOKUP(C9,'SOR RATE 2026-27'!A:D,4,0)</f>
        <v>4613.6900000000005</v>
      </c>
      <c r="G9" s="285">
        <f>E9*F9</f>
        <v>9227.380000000001</v>
      </c>
      <c r="H9" s="286"/>
      <c r="I9" s="286"/>
      <c r="J9" s="286"/>
    </row>
    <row r="10" spans="1:10" ht="31.5" customHeight="1">
      <c r="A10" s="1120"/>
      <c r="B10" s="281" t="s">
        <v>287</v>
      </c>
      <c r="C10" s="287">
        <v>7130601958</v>
      </c>
      <c r="D10" s="283" t="s">
        <v>17</v>
      </c>
      <c r="E10" s="286"/>
      <c r="F10" s="285"/>
      <c r="G10" s="288"/>
      <c r="H10" s="286">
        <v>964.6</v>
      </c>
      <c r="I10" s="288">
        <f>VLOOKUP(C10,'SOR RATE 2026-27'!A:D,4,0)/1000</f>
        <v>53.077580000000005</v>
      </c>
      <c r="J10" s="288">
        <f t="shared" ref="J10:J17" si="0">I10*H10</f>
        <v>51198.633668000002</v>
      </c>
    </row>
    <row r="11" spans="1:10" ht="17.25" customHeight="1">
      <c r="A11" s="284">
        <v>2</v>
      </c>
      <c r="B11" s="289" t="s">
        <v>288</v>
      </c>
      <c r="C11" s="282">
        <v>7130810608</v>
      </c>
      <c r="D11" s="284" t="s">
        <v>52</v>
      </c>
      <c r="E11" s="286">
        <v>2</v>
      </c>
      <c r="F11" s="285">
        <f>VLOOKUP(C11,'SOR RATE 2026-27'!A:D,4,0)</f>
        <v>5912.78</v>
      </c>
      <c r="G11" s="288">
        <f>F11*E11</f>
        <v>11825.56</v>
      </c>
      <c r="H11" s="286">
        <v>2</v>
      </c>
      <c r="I11" s="286">
        <f>VLOOKUP(C11,'SOR RATE 2026-27'!A:D,4,0)</f>
        <v>5912.78</v>
      </c>
      <c r="J11" s="288">
        <f>I11*H11</f>
        <v>11825.56</v>
      </c>
    </row>
    <row r="12" spans="1:10" ht="15" customHeight="1">
      <c r="A12" s="286">
        <v>3</v>
      </c>
      <c r="B12" s="290" t="s">
        <v>1647</v>
      </c>
      <c r="C12" s="282">
        <v>7130820013</v>
      </c>
      <c r="D12" s="303" t="s">
        <v>93</v>
      </c>
      <c r="E12" s="286">
        <v>6</v>
      </c>
      <c r="F12" s="285">
        <f>VLOOKUP(C12,'SOR RATE 2026-27'!A:D,4,0)</f>
        <v>187.29</v>
      </c>
      <c r="G12" s="288">
        <f>F12*E12</f>
        <v>1123.74</v>
      </c>
      <c r="H12" s="286">
        <v>6</v>
      </c>
      <c r="I12" s="286">
        <f>VLOOKUP(C12,'SOR RATE 2026-27'!A:D,4,0)</f>
        <v>187.29</v>
      </c>
      <c r="J12" s="288">
        <f>I12*H12</f>
        <v>1123.74</v>
      </c>
    </row>
    <row r="13" spans="1:10" ht="14.25">
      <c r="A13" s="472">
        <v>4</v>
      </c>
      <c r="B13" s="290" t="s">
        <v>1648</v>
      </c>
      <c r="C13" s="287">
        <v>7130820248</v>
      </c>
      <c r="D13" s="286" t="s">
        <v>14</v>
      </c>
      <c r="E13" s="286">
        <v>6</v>
      </c>
      <c r="F13" s="285">
        <f>VLOOKUP(C13,'SOR RATE 2026-27'!A:D,4,0)</f>
        <v>333.97</v>
      </c>
      <c r="G13" s="288">
        <f t="shared" ref="G13:G14" si="1">F13*E13</f>
        <v>2003.8200000000002</v>
      </c>
      <c r="H13" s="286">
        <v>6</v>
      </c>
      <c r="I13" s="286">
        <f>VLOOKUP(C13,'SOR RATE 2026-27'!A:D,4,0)</f>
        <v>333.97</v>
      </c>
      <c r="J13" s="288">
        <f t="shared" si="0"/>
        <v>2003.8200000000002</v>
      </c>
    </row>
    <row r="14" spans="1:10" ht="14.25">
      <c r="A14" s="473">
        <v>5</v>
      </c>
      <c r="B14" s="281" t="s">
        <v>1649</v>
      </c>
      <c r="C14" s="282">
        <v>7130820009</v>
      </c>
      <c r="D14" s="286" t="s">
        <v>14</v>
      </c>
      <c r="E14" s="286">
        <v>3</v>
      </c>
      <c r="F14" s="285">
        <f>VLOOKUP(C14,'SOR RATE 2026-27'!A:D,4,0)</f>
        <v>378.54</v>
      </c>
      <c r="G14" s="288">
        <f t="shared" si="1"/>
        <v>1135.6200000000001</v>
      </c>
      <c r="H14" s="286">
        <v>3</v>
      </c>
      <c r="I14" s="286">
        <f>VLOOKUP(C14,'SOR RATE 2026-27'!A:D,4,0)</f>
        <v>378.54</v>
      </c>
      <c r="J14" s="288">
        <f>I14*H14</f>
        <v>1135.6200000000001</v>
      </c>
    </row>
    <row r="15" spans="1:10" ht="14.25">
      <c r="A15" s="473">
        <v>6</v>
      </c>
      <c r="B15" s="291" t="s">
        <v>289</v>
      </c>
      <c r="C15" s="292">
        <v>7130810193</v>
      </c>
      <c r="D15" s="286" t="s">
        <v>23</v>
      </c>
      <c r="E15" s="286">
        <v>4</v>
      </c>
      <c r="F15" s="285">
        <f>VLOOKUP(C15,'SOR RATE 2026-27'!A:D,4,0)</f>
        <v>326.97000000000003</v>
      </c>
      <c r="G15" s="288">
        <f>F15*E15</f>
        <v>1307.8800000000001</v>
      </c>
      <c r="H15" s="286"/>
      <c r="I15" s="286"/>
      <c r="J15" s="288"/>
    </row>
    <row r="16" spans="1:10" ht="14.25">
      <c r="A16" s="473">
        <v>7</v>
      </c>
      <c r="B16" s="291" t="s">
        <v>290</v>
      </c>
      <c r="C16" s="292">
        <v>7130810692</v>
      </c>
      <c r="D16" s="286" t="s">
        <v>23</v>
      </c>
      <c r="E16" s="286"/>
      <c r="F16" s="285"/>
      <c r="G16" s="288"/>
      <c r="H16" s="286">
        <v>4</v>
      </c>
      <c r="I16" s="286">
        <f>VLOOKUP(C16,'SOR RATE 2026-27'!A:D,4,0)</f>
        <v>362.75</v>
      </c>
      <c r="J16" s="288">
        <f>I16*H16</f>
        <v>1451</v>
      </c>
    </row>
    <row r="17" spans="1:11" ht="16.5" customHeight="1">
      <c r="A17" s="1121">
        <v>8</v>
      </c>
      <c r="B17" s="281" t="s">
        <v>31</v>
      </c>
      <c r="C17" s="282">
        <v>7130860033</v>
      </c>
      <c r="D17" s="283" t="s">
        <v>14</v>
      </c>
      <c r="E17" s="293">
        <v>4</v>
      </c>
      <c r="F17" s="285">
        <f>VLOOKUP(C17,'SOR RATE 2026-27'!A:D,4,0)</f>
        <v>1080.47</v>
      </c>
      <c r="G17" s="288">
        <f>F17*E17</f>
        <v>4321.88</v>
      </c>
      <c r="H17" s="286">
        <v>4</v>
      </c>
      <c r="I17" s="286">
        <f>VLOOKUP(C17,'SOR RATE 2026-27'!A:D,4,0)</f>
        <v>1080.47</v>
      </c>
      <c r="J17" s="288">
        <f t="shared" si="0"/>
        <v>4321.88</v>
      </c>
    </row>
    <row r="18" spans="1:11" ht="16.5" customHeight="1">
      <c r="A18" s="1122"/>
      <c r="B18" s="281" t="s">
        <v>118</v>
      </c>
      <c r="C18" s="282">
        <v>7130810193</v>
      </c>
      <c r="D18" s="283" t="s">
        <v>23</v>
      </c>
      <c r="E18" s="293">
        <v>4</v>
      </c>
      <c r="F18" s="285">
        <f>VLOOKUP(C18,'SOR RATE 2026-27'!A:D,4,0)</f>
        <v>326.97000000000003</v>
      </c>
      <c r="G18" s="288">
        <f>F18*E18</f>
        <v>1307.8800000000001</v>
      </c>
      <c r="H18" s="286"/>
      <c r="I18" s="286"/>
      <c r="J18" s="288"/>
    </row>
    <row r="19" spans="1:11" ht="16.5" customHeight="1">
      <c r="A19" s="1122"/>
      <c r="B19" s="281" t="s">
        <v>119</v>
      </c>
      <c r="C19" s="282">
        <v>7130810692</v>
      </c>
      <c r="D19" s="283" t="s">
        <v>23</v>
      </c>
      <c r="E19" s="293"/>
      <c r="F19" s="285"/>
      <c r="G19" s="288"/>
      <c r="H19" s="286">
        <v>4</v>
      </c>
      <c r="I19" s="286">
        <f>VLOOKUP(C19,'SOR RATE 2026-27'!A:D,4,0)</f>
        <v>362.75</v>
      </c>
      <c r="J19" s="288">
        <f t="shared" ref="J19:J27" si="2">I19*H19</f>
        <v>1451</v>
      </c>
    </row>
    <row r="20" spans="1:11" ht="16.5" customHeight="1">
      <c r="A20" s="1123"/>
      <c r="B20" s="281" t="s">
        <v>120</v>
      </c>
      <c r="C20" s="282">
        <v>7130860076</v>
      </c>
      <c r="D20" s="283" t="s">
        <v>17</v>
      </c>
      <c r="E20" s="293">
        <f>4*8.5</f>
        <v>34</v>
      </c>
      <c r="F20" s="285">
        <f>VLOOKUP(C20,'SOR RATE 2026-27'!A:D,4,0)/1000</f>
        <v>87.273820000000001</v>
      </c>
      <c r="G20" s="288">
        <f t="shared" ref="G20:G27" si="3">F20*E20</f>
        <v>2967.3098799999998</v>
      </c>
      <c r="H20" s="286">
        <v>34</v>
      </c>
      <c r="I20" s="288">
        <f>VLOOKUP(C20,'SOR RATE 2026-27'!A:D,4,0)/1000</f>
        <v>87.273820000000001</v>
      </c>
      <c r="J20" s="288">
        <f t="shared" si="2"/>
        <v>2967.3098799999998</v>
      </c>
    </row>
    <row r="21" spans="1:11" ht="17.25" customHeight="1">
      <c r="A21" s="474">
        <v>9</v>
      </c>
      <c r="B21" s="281" t="s">
        <v>121</v>
      </c>
      <c r="C21" s="282">
        <v>7130810624</v>
      </c>
      <c r="D21" s="283" t="s">
        <v>89</v>
      </c>
      <c r="E21" s="293">
        <v>6</v>
      </c>
      <c r="F21" s="285">
        <f>VLOOKUP(C21,'SOR RATE 2026-27'!A:D,4,0)</f>
        <v>101.05</v>
      </c>
      <c r="G21" s="288">
        <f t="shared" si="3"/>
        <v>606.29999999999995</v>
      </c>
      <c r="H21" s="286">
        <v>6</v>
      </c>
      <c r="I21" s="286">
        <f>VLOOKUP(C21,'SOR RATE 2026-27'!A:D,4,0)</f>
        <v>101.05</v>
      </c>
      <c r="J21" s="288">
        <f t="shared" si="2"/>
        <v>606.29999999999995</v>
      </c>
    </row>
    <row r="22" spans="1:11" ht="60" customHeight="1">
      <c r="A22" s="286">
        <v>10</v>
      </c>
      <c r="B22" s="281" t="s">
        <v>291</v>
      </c>
      <c r="C22" s="282">
        <v>7130200202</v>
      </c>
      <c r="D22" s="283" t="s">
        <v>65</v>
      </c>
      <c r="E22" s="294">
        <f>(0.55*2)+(0.3*4)</f>
        <v>2.2999999999999998</v>
      </c>
      <c r="F22" s="285">
        <f>VLOOKUP(C22,'SOR RATE 2026-27'!A:D,4,0)</f>
        <v>2970.0000000000005</v>
      </c>
      <c r="G22" s="288">
        <f t="shared" si="3"/>
        <v>6831.0000000000009</v>
      </c>
      <c r="H22" s="294">
        <f>(0.65*2)+(0.3*4)</f>
        <v>2.5</v>
      </c>
      <c r="I22" s="288">
        <f>VLOOKUP(C22,'SOR RATE 2026-27'!A:D,4,0)</f>
        <v>2970.0000000000005</v>
      </c>
      <c r="J22" s="288">
        <f t="shared" si="2"/>
        <v>7425.0000000000009</v>
      </c>
      <c r="K22" s="875" t="s">
        <v>1861</v>
      </c>
    </row>
    <row r="23" spans="1:11" ht="17.25" customHeight="1">
      <c r="A23" s="286">
        <v>11</v>
      </c>
      <c r="B23" s="281" t="s">
        <v>26</v>
      </c>
      <c r="C23" s="282">
        <v>7130870013</v>
      </c>
      <c r="D23" s="283" t="s">
        <v>14</v>
      </c>
      <c r="E23" s="293">
        <v>2</v>
      </c>
      <c r="F23" s="285">
        <f>VLOOKUP(C23,'SOR RATE 2026-27'!A:D,4,0)</f>
        <v>143.69</v>
      </c>
      <c r="G23" s="288">
        <f t="shared" si="3"/>
        <v>287.38</v>
      </c>
      <c r="H23" s="286">
        <v>2</v>
      </c>
      <c r="I23" s="286">
        <f>VLOOKUP(C23,'SOR RATE 2026-27'!A:D,4,0)</f>
        <v>143.69</v>
      </c>
      <c r="J23" s="288">
        <f t="shared" si="2"/>
        <v>287.38</v>
      </c>
    </row>
    <row r="24" spans="1:11" ht="14.25">
      <c r="A24" s="472">
        <v>12</v>
      </c>
      <c r="B24" s="281" t="s">
        <v>37</v>
      </c>
      <c r="C24" s="282">
        <v>7130211158</v>
      </c>
      <c r="D24" s="283" t="s">
        <v>38</v>
      </c>
      <c r="E24" s="294">
        <v>0.5</v>
      </c>
      <c r="F24" s="285">
        <f>VLOOKUP(C24,'SOR RATE 2026-27'!A:D,4,0)</f>
        <v>183.37</v>
      </c>
      <c r="G24" s="288">
        <f t="shared" si="3"/>
        <v>91.685000000000002</v>
      </c>
      <c r="H24" s="286">
        <v>2</v>
      </c>
      <c r="I24" s="286">
        <f>VLOOKUP(C24,'SOR RATE 2026-27'!A:D,4,0)</f>
        <v>183.37</v>
      </c>
      <c r="J24" s="288">
        <f t="shared" si="2"/>
        <v>366.74</v>
      </c>
    </row>
    <row r="25" spans="1:11" ht="14.25">
      <c r="A25" s="475">
        <v>13</v>
      </c>
      <c r="B25" s="281" t="s">
        <v>39</v>
      </c>
      <c r="C25" s="282">
        <v>7130210809</v>
      </c>
      <c r="D25" s="283" t="s">
        <v>38</v>
      </c>
      <c r="E25" s="294">
        <v>0.5</v>
      </c>
      <c r="F25" s="285">
        <f>VLOOKUP(C25,'SOR RATE 2026-27'!A:D,4,0)</f>
        <v>409.72</v>
      </c>
      <c r="G25" s="288">
        <f t="shared" si="3"/>
        <v>204.86</v>
      </c>
      <c r="H25" s="286">
        <v>2</v>
      </c>
      <c r="I25" s="286">
        <f>VLOOKUP(C25,'SOR RATE 2026-27'!A:D,4,0)</f>
        <v>409.72</v>
      </c>
      <c r="J25" s="288">
        <f t="shared" si="2"/>
        <v>819.44</v>
      </c>
    </row>
    <row r="26" spans="1:11" ht="17.25" customHeight="1">
      <c r="A26" s="286">
        <v>14</v>
      </c>
      <c r="B26" s="291" t="s">
        <v>292</v>
      </c>
      <c r="C26" s="282">
        <v>7130610206</v>
      </c>
      <c r="D26" s="286" t="s">
        <v>17</v>
      </c>
      <c r="E26" s="293">
        <v>4</v>
      </c>
      <c r="F26" s="285">
        <f>VLOOKUP(C26,'SOR RATE 2026-27'!A:D,4,0)/1000</f>
        <v>84.314549999999997</v>
      </c>
      <c r="G26" s="288">
        <f t="shared" si="3"/>
        <v>337.25819999999999</v>
      </c>
      <c r="H26" s="286">
        <v>4</v>
      </c>
      <c r="I26" s="288">
        <f>VLOOKUP(C26,'SOR RATE 2026-27'!A:D,4,0)/1000</f>
        <v>84.314549999999997</v>
      </c>
      <c r="J26" s="288">
        <f t="shared" si="2"/>
        <v>337.25819999999999</v>
      </c>
    </row>
    <row r="27" spans="1:11" ht="14.25">
      <c r="A27" s="472">
        <v>15</v>
      </c>
      <c r="B27" s="281" t="s">
        <v>41</v>
      </c>
      <c r="C27" s="282">
        <v>7130880041</v>
      </c>
      <c r="D27" s="283" t="s">
        <v>14</v>
      </c>
      <c r="E27" s="293">
        <v>1</v>
      </c>
      <c r="F27" s="285">
        <f>VLOOKUP(C27,'SOR RATE 2026-27'!A:D,4,0)</f>
        <v>101.61</v>
      </c>
      <c r="G27" s="288">
        <f t="shared" si="3"/>
        <v>101.61</v>
      </c>
      <c r="H27" s="286">
        <v>1</v>
      </c>
      <c r="I27" s="286">
        <f>VLOOKUP(C27,'SOR RATE 2026-27'!A:D,4,0)</f>
        <v>101.61</v>
      </c>
      <c r="J27" s="288">
        <f t="shared" si="2"/>
        <v>101.61</v>
      </c>
    </row>
    <row r="28" spans="1:11" ht="14.25">
      <c r="A28" s="1120">
        <v>16</v>
      </c>
      <c r="B28" s="281" t="s">
        <v>42</v>
      </c>
      <c r="C28" s="282"/>
      <c r="D28" s="283" t="s">
        <v>17</v>
      </c>
      <c r="E28" s="293">
        <f>SUM(E29:E33)</f>
        <v>7</v>
      </c>
      <c r="F28" s="285"/>
      <c r="G28" s="288"/>
      <c r="H28" s="293">
        <f>SUM(H29:H33)</f>
        <v>7</v>
      </c>
      <c r="I28" s="286"/>
      <c r="J28" s="288"/>
    </row>
    <row r="29" spans="1:11" ht="15.75" customHeight="1">
      <c r="A29" s="1120"/>
      <c r="B29" s="281" t="s">
        <v>103</v>
      </c>
      <c r="C29" s="282">
        <v>7130620609</v>
      </c>
      <c r="D29" s="283" t="s">
        <v>17</v>
      </c>
      <c r="E29" s="288">
        <v>0.5</v>
      </c>
      <c r="F29" s="285">
        <f>VLOOKUP(C29,'SOR RATE 2026-27'!A:D,4,0)</f>
        <v>86.95</v>
      </c>
      <c r="G29" s="288">
        <f>F29*E29</f>
        <v>43.475000000000001</v>
      </c>
      <c r="H29" s="295">
        <v>0.5</v>
      </c>
      <c r="I29" s="286">
        <f>VLOOKUP(C29,'SOR RATE 2026-27'!A:D,4,0)</f>
        <v>86.95</v>
      </c>
      <c r="J29" s="288">
        <f>I29*H29</f>
        <v>43.475000000000001</v>
      </c>
    </row>
    <row r="30" spans="1:11" ht="15.75" customHeight="1">
      <c r="A30" s="1120"/>
      <c r="B30" s="281" t="s">
        <v>43</v>
      </c>
      <c r="C30" s="282">
        <v>7130620614</v>
      </c>
      <c r="D30" s="283" t="s">
        <v>17</v>
      </c>
      <c r="E30" s="288">
        <v>0.5</v>
      </c>
      <c r="F30" s="285">
        <f>VLOOKUP(C30,'SOR RATE 2026-27'!A:D,4,0)</f>
        <v>85.5</v>
      </c>
      <c r="G30" s="288">
        <f>F30*E30</f>
        <v>42.75</v>
      </c>
      <c r="H30" s="286">
        <v>0.5</v>
      </c>
      <c r="I30" s="286">
        <f>VLOOKUP(C30,'SOR RATE 2026-27'!A:D,4,0)</f>
        <v>85.5</v>
      </c>
      <c r="J30" s="288">
        <f>I30*H30</f>
        <v>42.75</v>
      </c>
    </row>
    <row r="31" spans="1:11" ht="14.25">
      <c r="A31" s="1120"/>
      <c r="B31" s="281" t="s">
        <v>44</v>
      </c>
      <c r="C31" s="282">
        <v>7130620619</v>
      </c>
      <c r="D31" s="283" t="s">
        <v>17</v>
      </c>
      <c r="E31" s="288"/>
      <c r="F31" s="285"/>
      <c r="G31" s="288"/>
      <c r="H31" s="295">
        <v>2.5</v>
      </c>
      <c r="I31" s="286">
        <f>VLOOKUP(C31,'SOR RATE 2026-27'!A:D,4,0)</f>
        <v>85.5</v>
      </c>
      <c r="J31" s="288">
        <f>I31*H31</f>
        <v>213.75</v>
      </c>
    </row>
    <row r="32" spans="1:11" ht="14.25">
      <c r="A32" s="1120"/>
      <c r="B32" s="281" t="s">
        <v>45</v>
      </c>
      <c r="C32" s="282">
        <v>7130620625</v>
      </c>
      <c r="D32" s="283" t="s">
        <v>17</v>
      </c>
      <c r="E32" s="293">
        <v>2</v>
      </c>
      <c r="F32" s="285">
        <f>VLOOKUP(C32,'SOR RATE 2026-27'!A:D,4,0)</f>
        <v>84.05</v>
      </c>
      <c r="G32" s="288">
        <f>F32*E32</f>
        <v>168.1</v>
      </c>
      <c r="H32" s="295"/>
      <c r="I32" s="286"/>
      <c r="J32" s="288"/>
    </row>
    <row r="33" spans="1:10" ht="14.25">
      <c r="A33" s="1120"/>
      <c r="B33" s="281" t="s">
        <v>104</v>
      </c>
      <c r="C33" s="282">
        <v>7130620631</v>
      </c>
      <c r="D33" s="283" t="s">
        <v>17</v>
      </c>
      <c r="E33" s="293">
        <v>4</v>
      </c>
      <c r="F33" s="285">
        <f>VLOOKUP(C33,'SOR RATE 2026-27'!A:D,4,0)</f>
        <v>84.05</v>
      </c>
      <c r="G33" s="288">
        <f>F33*E33</f>
        <v>336.2</v>
      </c>
      <c r="H33" s="286">
        <v>3.5</v>
      </c>
      <c r="I33" s="286">
        <f>VLOOKUP(C33,'SOR RATE 2026-27'!A:D,4,0)</f>
        <v>84.05</v>
      </c>
      <c r="J33" s="288">
        <f>I33*H33</f>
        <v>294.17500000000001</v>
      </c>
    </row>
    <row r="34" spans="1:10" ht="43.5" customHeight="1">
      <c r="A34" s="472">
        <v>17</v>
      </c>
      <c r="B34" s="296" t="s">
        <v>293</v>
      </c>
      <c r="C34" s="287">
        <v>7130642039</v>
      </c>
      <c r="D34" s="295" t="s">
        <v>14</v>
      </c>
      <c r="E34" s="297">
        <v>2</v>
      </c>
      <c r="F34" s="285">
        <f>VLOOKUP(C34,'SOR RATE 2026-27'!A:D,4,0)</f>
        <v>870.41</v>
      </c>
      <c r="G34" s="298">
        <f>F34*E34</f>
        <v>1740.82</v>
      </c>
      <c r="H34" s="295">
        <v>2</v>
      </c>
      <c r="I34" s="286">
        <f>VLOOKUP(C34,'SOR RATE 2026-27'!A:D,4,0)</f>
        <v>870.41</v>
      </c>
      <c r="J34" s="298">
        <f>I34*H34</f>
        <v>1740.82</v>
      </c>
    </row>
    <row r="35" spans="1:10" ht="16.5" customHeight="1">
      <c r="A35" s="472">
        <v>18</v>
      </c>
      <c r="B35" s="299" t="s">
        <v>294</v>
      </c>
      <c r="C35" s="300">
        <v>7130640171</v>
      </c>
      <c r="D35" s="301" t="s">
        <v>93</v>
      </c>
      <c r="E35" s="301">
        <v>2</v>
      </c>
      <c r="F35" s="285">
        <f>VLOOKUP(C35,'SOR RATE 2026-27'!A:D,4,0)</f>
        <v>106.78</v>
      </c>
      <c r="G35" s="298">
        <f>F35*E35</f>
        <v>213.56</v>
      </c>
      <c r="H35" s="472">
        <v>2</v>
      </c>
      <c r="I35" s="286">
        <f>VLOOKUP(C35,'SOR RATE 2026-27'!A:D,4,0)</f>
        <v>106.78</v>
      </c>
      <c r="J35" s="302">
        <f>I35*H35</f>
        <v>213.56</v>
      </c>
    </row>
    <row r="36" spans="1:10" ht="15.75" customHeight="1">
      <c r="A36" s="286">
        <v>19</v>
      </c>
      <c r="B36" s="291" t="s">
        <v>1645</v>
      </c>
      <c r="C36" s="282">
        <v>7130840021</v>
      </c>
      <c r="D36" s="303" t="s">
        <v>93</v>
      </c>
      <c r="E36" s="303">
        <v>3</v>
      </c>
      <c r="F36" s="285">
        <f>VLOOKUP(C36,'SOR RATE 2026-27'!A:D,4,0)</f>
        <v>4289.09</v>
      </c>
      <c r="G36" s="298">
        <f>F36*E36</f>
        <v>12867.27</v>
      </c>
      <c r="H36" s="286">
        <v>3</v>
      </c>
      <c r="I36" s="286">
        <f>VLOOKUP(C36,'SOR RATE 2026-27'!A:D,4,0)</f>
        <v>4289.09</v>
      </c>
      <c r="J36" s="304">
        <f>I36*H36</f>
        <v>12867.27</v>
      </c>
    </row>
    <row r="37" spans="1:10" ht="16.5" customHeight="1">
      <c r="A37" s="472">
        <v>20</v>
      </c>
      <c r="B37" s="299" t="s">
        <v>1646</v>
      </c>
      <c r="C37" s="300"/>
      <c r="D37" s="305" t="s">
        <v>14</v>
      </c>
      <c r="E37" s="301"/>
      <c r="F37" s="285"/>
      <c r="G37" s="302"/>
      <c r="H37" s="472"/>
      <c r="I37" s="286"/>
      <c r="J37" s="302"/>
    </row>
    <row r="38" spans="1:10" ht="17.25" customHeight="1">
      <c r="A38" s="286">
        <v>21</v>
      </c>
      <c r="B38" s="291" t="s">
        <v>295</v>
      </c>
      <c r="C38" s="282">
        <v>7130310660</v>
      </c>
      <c r="D38" s="286" t="s">
        <v>29</v>
      </c>
      <c r="E38" s="303">
        <v>10</v>
      </c>
      <c r="F38" s="285">
        <f>VLOOKUP(C38,'SOR RATE 2026-27'!A:D,4,0)/1000</f>
        <v>365.80319000000003</v>
      </c>
      <c r="G38" s="298">
        <f>F38*E38</f>
        <v>3658.0319000000004</v>
      </c>
      <c r="H38" s="286">
        <v>10</v>
      </c>
      <c r="I38" s="288">
        <f>VLOOKUP(C38,'SOR RATE 2026-27'!A:D,4,0)/1000</f>
        <v>365.80319000000003</v>
      </c>
      <c r="J38" s="298">
        <f>I38*H38</f>
        <v>3658.0319000000004</v>
      </c>
    </row>
    <row r="39" spans="1:10" ht="30" customHeight="1">
      <c r="A39" s="472">
        <v>22</v>
      </c>
      <c r="B39" s="306" t="s">
        <v>296</v>
      </c>
      <c r="C39" s="307">
        <v>7131310033</v>
      </c>
      <c r="D39" s="308" t="s">
        <v>14</v>
      </c>
      <c r="E39" s="303">
        <v>1</v>
      </c>
      <c r="F39" s="285">
        <f>VLOOKUP(C39,'SOR RATE 2026-27'!A:D,4,0)</f>
        <v>4787.1499999999996</v>
      </c>
      <c r="G39" s="298">
        <f>F39*E39</f>
        <v>4787.1499999999996</v>
      </c>
      <c r="H39" s="286">
        <v>1</v>
      </c>
      <c r="I39" s="286">
        <f>VLOOKUP(C39,'SOR RATE 2026-27'!A:D,4,0)</f>
        <v>4787.1499999999996</v>
      </c>
      <c r="J39" s="298">
        <f>I39*H39</f>
        <v>4787.1499999999996</v>
      </c>
    </row>
    <row r="40" spans="1:10" ht="15.75" customHeight="1">
      <c r="A40" s="472">
        <v>23</v>
      </c>
      <c r="B40" s="291" t="s">
        <v>297</v>
      </c>
      <c r="C40" s="309">
        <v>7132404529</v>
      </c>
      <c r="D40" s="472" t="s">
        <v>93</v>
      </c>
      <c r="E40" s="301">
        <v>1</v>
      </c>
      <c r="F40" s="285">
        <f>VLOOKUP(C40,'SOR RATE 2026-27'!A:D,4,0)</f>
        <v>4765.8900000000003</v>
      </c>
      <c r="G40" s="302">
        <f>F40*E40</f>
        <v>4765.8900000000003</v>
      </c>
      <c r="H40" s="472">
        <v>1</v>
      </c>
      <c r="I40" s="286">
        <f>VLOOKUP(C40,'SOR RATE 2026-27'!A:D,4,0)</f>
        <v>4765.8900000000003</v>
      </c>
      <c r="J40" s="302">
        <f>I40*H40</f>
        <v>4765.8900000000003</v>
      </c>
    </row>
    <row r="41" spans="1:10" ht="17.25" customHeight="1">
      <c r="A41" s="286">
        <v>24</v>
      </c>
      <c r="B41" s="310" t="s">
        <v>298</v>
      </c>
      <c r="C41" s="286">
        <v>7131397678</v>
      </c>
      <c r="D41" s="286" t="s">
        <v>93</v>
      </c>
      <c r="E41" s="303">
        <v>1</v>
      </c>
      <c r="F41" s="285">
        <f>VLOOKUP(C41,'SOR RATE 2026-27'!A:D,4,0)</f>
        <v>2223.5</v>
      </c>
      <c r="G41" s="298">
        <f>F41*E41</f>
        <v>2223.5</v>
      </c>
      <c r="H41" s="286">
        <v>1</v>
      </c>
      <c r="I41" s="286">
        <f>VLOOKUP(C41,'SOR RATE 2026-27'!A:D,4,0)</f>
        <v>2223.5</v>
      </c>
      <c r="J41" s="298">
        <f>I41*H41</f>
        <v>2223.5</v>
      </c>
    </row>
    <row r="42" spans="1:10" ht="17.25" customHeight="1">
      <c r="A42" s="311">
        <v>25</v>
      </c>
      <c r="B42" s="312" t="s">
        <v>60</v>
      </c>
      <c r="C42" s="313"/>
      <c r="D42" s="314"/>
      <c r="E42" s="311"/>
      <c r="F42" s="315"/>
      <c r="G42" s="315">
        <f>SUM(G9:G41)</f>
        <v>74527.909979999982</v>
      </c>
      <c r="H42" s="311"/>
      <c r="I42" s="315"/>
      <c r="J42" s="315">
        <f>SUM(J9:J41)</f>
        <v>118272.66364800003</v>
      </c>
    </row>
    <row r="43" spans="1:10" ht="18" customHeight="1">
      <c r="A43" s="311">
        <v>26</v>
      </c>
      <c r="B43" s="312" t="s">
        <v>61</v>
      </c>
      <c r="C43" s="312"/>
      <c r="D43" s="316"/>
      <c r="E43" s="317"/>
      <c r="F43" s="315"/>
      <c r="G43" s="315">
        <f>G42/1.18</f>
        <v>63159.245745762702</v>
      </c>
      <c r="H43" s="318"/>
      <c r="I43" s="315"/>
      <c r="J43" s="315">
        <f>J42/1.18</f>
        <v>100231.07088813563</v>
      </c>
    </row>
    <row r="44" spans="1:10" ht="15">
      <c r="A44" s="286">
        <v>27</v>
      </c>
      <c r="B44" s="281" t="s">
        <v>1759</v>
      </c>
      <c r="C44" s="312"/>
      <c r="D44" s="312"/>
      <c r="E44" s="312"/>
      <c r="F44" s="282">
        <v>7.4999999999999997E-2</v>
      </c>
      <c r="G44" s="288">
        <f>G43*F44</f>
        <v>4736.9434309322023</v>
      </c>
      <c r="H44" s="319"/>
      <c r="I44" s="282">
        <v>7.4999999999999997E-2</v>
      </c>
      <c r="J44" s="288">
        <f>J43*I44</f>
        <v>7517.3303166101714</v>
      </c>
    </row>
    <row r="45" spans="1:10" ht="17.25" customHeight="1">
      <c r="A45" s="295">
        <v>28</v>
      </c>
      <c r="B45" s="320" t="s">
        <v>64</v>
      </c>
      <c r="C45" s="321"/>
      <c r="D45" s="283" t="s">
        <v>65</v>
      </c>
      <c r="E45" s="294">
        <v>2.2999999999999998</v>
      </c>
      <c r="F45" s="288">
        <f>740.31*1</f>
        <v>740.31</v>
      </c>
      <c r="G45" s="288">
        <f>F45*E45</f>
        <v>1702.7129999999997</v>
      </c>
      <c r="H45" s="286">
        <v>2.5</v>
      </c>
      <c r="I45" s="288">
        <f>+F45</f>
        <v>740.31</v>
      </c>
      <c r="J45" s="288">
        <f>I45*H45</f>
        <v>1850.7749999999999</v>
      </c>
    </row>
    <row r="46" spans="1:10" ht="30.75" customHeight="1">
      <c r="A46" s="473">
        <v>29</v>
      </c>
      <c r="B46" s="281" t="s">
        <v>62</v>
      </c>
      <c r="C46" s="322"/>
      <c r="D46" s="283" t="s">
        <v>14</v>
      </c>
      <c r="E46" s="297">
        <v>0</v>
      </c>
      <c r="F46" s="288">
        <f>472.92*1</f>
        <v>472.92</v>
      </c>
      <c r="G46" s="298">
        <f>E46*F46</f>
        <v>0</v>
      </c>
      <c r="H46" s="295"/>
      <c r="I46" s="298"/>
      <c r="J46" s="298"/>
    </row>
    <row r="47" spans="1:10" ht="17.25" customHeight="1">
      <c r="A47" s="295">
        <v>30</v>
      </c>
      <c r="B47" s="323" t="s">
        <v>1764</v>
      </c>
      <c r="C47" s="322"/>
      <c r="D47" s="323"/>
      <c r="E47" s="295"/>
      <c r="F47" s="298"/>
      <c r="G47" s="298">
        <v>21611.98</v>
      </c>
      <c r="H47" s="295"/>
      <c r="I47" s="298"/>
      <c r="J47" s="298">
        <v>22929.82</v>
      </c>
    </row>
    <row r="48" spans="1:10" ht="17.25" customHeight="1">
      <c r="A48" s="295">
        <v>31</v>
      </c>
      <c r="B48" s="453" t="s">
        <v>1749</v>
      </c>
      <c r="C48" s="322"/>
      <c r="D48" s="323"/>
      <c r="E48" s="295"/>
      <c r="F48" s="298"/>
      <c r="G48" s="324"/>
      <c r="H48" s="295"/>
      <c r="I48" s="298"/>
      <c r="J48" s="308"/>
    </row>
    <row r="49" spans="1:13" s="3" customFormat="1" ht="19.5" customHeight="1">
      <c r="A49" s="282" t="s">
        <v>66</v>
      </c>
      <c r="B49" s="281" t="s">
        <v>1635</v>
      </c>
      <c r="C49" s="282"/>
      <c r="D49" s="283"/>
      <c r="E49" s="288"/>
      <c r="F49" s="288">
        <v>0.02</v>
      </c>
      <c r="G49" s="308">
        <f>G43*F49</f>
        <v>1263.184914915254</v>
      </c>
      <c r="H49" s="288"/>
      <c r="I49" s="288">
        <v>0.02</v>
      </c>
      <c r="J49" s="456">
        <f>J43*I49</f>
        <v>2004.6214177627126</v>
      </c>
      <c r="K49" s="173"/>
      <c r="L49" s="29"/>
      <c r="M49" s="32"/>
    </row>
    <row r="50" spans="1:13" ht="50.25" customHeight="1">
      <c r="A50" s="295">
        <v>32</v>
      </c>
      <c r="B50" s="281" t="s">
        <v>1920</v>
      </c>
      <c r="C50" s="322"/>
      <c r="D50" s="323"/>
      <c r="E50" s="295"/>
      <c r="F50" s="298"/>
      <c r="G50" s="324">
        <f>(G43+G44+G45+G46+G47+G49)*0.125</f>
        <v>11559.258386451269</v>
      </c>
      <c r="H50" s="324"/>
      <c r="I50" s="324"/>
      <c r="J50" s="308">
        <f>(J43+J44+J45++J46+J47+J49)*0.125</f>
        <v>16816.702202813562</v>
      </c>
    </row>
    <row r="51" spans="1:13" ht="30">
      <c r="A51" s="325">
        <v>33</v>
      </c>
      <c r="B51" s="326" t="s">
        <v>1921</v>
      </c>
      <c r="C51" s="322"/>
      <c r="D51" s="323"/>
      <c r="E51" s="295"/>
      <c r="F51" s="298"/>
      <c r="G51" s="276">
        <f>G43+G44+G45+G46+G47+G49+G50</f>
        <v>104033.32547806142</v>
      </c>
      <c r="H51" s="315"/>
      <c r="I51" s="315"/>
      <c r="J51" s="276">
        <f>J43+J44+J45+J46+J47+J49+J50</f>
        <v>151350.31982532205</v>
      </c>
    </row>
    <row r="52" spans="1:13" ht="17.25" customHeight="1">
      <c r="A52" s="295">
        <v>34</v>
      </c>
      <c r="B52" s="281" t="s">
        <v>1790</v>
      </c>
      <c r="C52" s="322"/>
      <c r="D52" s="323"/>
      <c r="E52" s="295"/>
      <c r="F52" s="298">
        <v>0.09</v>
      </c>
      <c r="G52" s="298">
        <f>G51*F52</f>
        <v>9362.9992930255285</v>
      </c>
      <c r="H52" s="298"/>
      <c r="I52" s="298">
        <v>0.09</v>
      </c>
      <c r="J52" s="298">
        <f>J51*I52</f>
        <v>13621.528784278984</v>
      </c>
    </row>
    <row r="53" spans="1:13" ht="18.75" customHeight="1">
      <c r="A53" s="295">
        <v>35</v>
      </c>
      <c r="B53" s="281" t="s">
        <v>1791</v>
      </c>
      <c r="C53" s="322"/>
      <c r="D53" s="323"/>
      <c r="E53" s="295"/>
      <c r="F53" s="298">
        <v>0.09</v>
      </c>
      <c r="G53" s="288">
        <f>G51*F53</f>
        <v>9362.9992930255285</v>
      </c>
      <c r="H53" s="295"/>
      <c r="I53" s="298">
        <v>0.09</v>
      </c>
      <c r="J53" s="288">
        <f>J51*I53</f>
        <v>13621.528784278984</v>
      </c>
    </row>
    <row r="54" spans="1:13" ht="30" customHeight="1">
      <c r="A54" s="286">
        <v>36</v>
      </c>
      <c r="B54" s="281" t="s">
        <v>1792</v>
      </c>
      <c r="C54" s="321"/>
      <c r="D54" s="291"/>
      <c r="E54" s="286"/>
      <c r="F54" s="286"/>
      <c r="G54" s="308">
        <f>G51+G52+G53</f>
        <v>122759.32406411247</v>
      </c>
      <c r="H54" s="286"/>
      <c r="I54" s="288"/>
      <c r="J54" s="308">
        <f>J51+J52+J53</f>
        <v>178593.37739388002</v>
      </c>
    </row>
    <row r="55" spans="1:13" ht="19.5" customHeight="1">
      <c r="A55" s="317">
        <v>37</v>
      </c>
      <c r="B55" s="326" t="s">
        <v>73</v>
      </c>
      <c r="C55" s="321"/>
      <c r="D55" s="291"/>
      <c r="E55" s="286"/>
      <c r="F55" s="286"/>
      <c r="G55" s="327">
        <f>ROUND(G54,0)</f>
        <v>122759</v>
      </c>
      <c r="H55" s="286"/>
      <c r="I55" s="288"/>
      <c r="J55" s="327">
        <f>ROUND(J54,0)</f>
        <v>178593</v>
      </c>
    </row>
    <row r="56" spans="1:13" ht="15" customHeight="1">
      <c r="A56" s="1042" t="s">
        <v>74</v>
      </c>
      <c r="B56" s="1042"/>
      <c r="C56" s="478"/>
      <c r="D56" s="479"/>
      <c r="E56" s="248"/>
      <c r="F56" s="248"/>
      <c r="G56" s="248"/>
      <c r="H56" s="248"/>
      <c r="I56" s="672"/>
      <c r="J56" s="672"/>
    </row>
    <row r="57" spans="1:13" ht="14.25">
      <c r="A57" s="186">
        <v>1</v>
      </c>
      <c r="B57" s="1119" t="s">
        <v>125</v>
      </c>
      <c r="C57" s="1119"/>
      <c r="D57" s="1119"/>
      <c r="E57" s="1119"/>
      <c r="F57" s="1119"/>
      <c r="G57" s="1119"/>
      <c r="H57" s="1119"/>
      <c r="I57" s="671"/>
      <c r="J57" s="671"/>
    </row>
    <row r="58" spans="1:13" ht="14.25">
      <c r="A58" s="186">
        <v>2</v>
      </c>
      <c r="B58" s="1119" t="s">
        <v>76</v>
      </c>
      <c r="C58" s="1119"/>
      <c r="D58" s="1119"/>
      <c r="E58" s="1119"/>
      <c r="F58" s="1119"/>
      <c r="G58" s="1119"/>
      <c r="H58" s="1119"/>
      <c r="I58" s="234"/>
      <c r="J58" s="234"/>
    </row>
    <row r="59" spans="1:13" ht="44.25" customHeight="1">
      <c r="A59" s="186">
        <v>3</v>
      </c>
      <c r="B59" s="1043" t="s">
        <v>1917</v>
      </c>
      <c r="C59" s="1043"/>
      <c r="D59" s="1043"/>
      <c r="E59" s="1043"/>
      <c r="F59" s="1043"/>
      <c r="G59" s="1043"/>
      <c r="H59" s="1043"/>
      <c r="I59" s="672"/>
      <c r="J59" s="672"/>
    </row>
    <row r="60" spans="1:13" ht="14.25">
      <c r="A60" s="669"/>
      <c r="B60" s="255"/>
      <c r="C60" s="670"/>
      <c r="D60" s="255"/>
      <c r="E60" s="255"/>
      <c r="F60" s="255"/>
      <c r="G60" s="255"/>
      <c r="H60" s="255"/>
      <c r="I60" s="255"/>
      <c r="J60" s="255"/>
    </row>
    <row r="61" spans="1:13" ht="14.25">
      <c r="A61" s="255"/>
      <c r="B61" s="255"/>
      <c r="C61" s="255"/>
      <c r="D61" s="255"/>
      <c r="E61" s="255"/>
      <c r="F61" s="255"/>
      <c r="G61" s="255"/>
      <c r="H61" s="255"/>
      <c r="I61" s="255"/>
      <c r="J61" s="255"/>
    </row>
  </sheetData>
  <mergeCells count="16">
    <mergeCell ref="C1:G1"/>
    <mergeCell ref="B3:I3"/>
    <mergeCell ref="H4:I4"/>
    <mergeCell ref="A6:A7"/>
    <mergeCell ref="B6:B7"/>
    <mergeCell ref="C6:C7"/>
    <mergeCell ref="D6:D7"/>
    <mergeCell ref="E6:G6"/>
    <mergeCell ref="H6:J6"/>
    <mergeCell ref="B59:H59"/>
    <mergeCell ref="A56:B56"/>
    <mergeCell ref="B57:H57"/>
    <mergeCell ref="B58:H58"/>
    <mergeCell ref="A9:A10"/>
    <mergeCell ref="A17:A20"/>
    <mergeCell ref="A28:A33"/>
  </mergeCells>
  <conditionalFormatting sqref="B42">
    <cfRule type="cellIs" dxfId="9" priority="2" stopIfTrue="1" operator="equal">
      <formula>"?"</formula>
    </cfRule>
  </conditionalFormatting>
  <conditionalFormatting sqref="B43">
    <cfRule type="cellIs" dxfId="8" priority="1" stopIfTrue="1" operator="equal">
      <formula>"?"</formula>
    </cfRule>
  </conditionalFormatting>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workbookViewId="0">
      <pane xSplit="3" ySplit="9" topLeftCell="D10" activePane="bottomRight" state="frozen"/>
      <selection pane="topRight" activeCell="D1" sqref="D1"/>
      <selection pane="bottomLeft" activeCell="A10" sqref="A10"/>
      <selection pane="bottomRight" activeCell="H45" sqref="H45"/>
    </sheetView>
  </sheetViews>
  <sheetFormatPr defaultRowHeight="12.75"/>
  <cols>
    <col min="1" max="1" width="4.5703125" style="173" customWidth="1"/>
    <col min="2" max="2" width="44.140625" style="173" customWidth="1"/>
    <col min="3" max="3" width="13.28515625" style="173" customWidth="1"/>
    <col min="4" max="4" width="5.5703125" style="173" customWidth="1"/>
    <col min="5" max="5" width="9.7109375" style="173" customWidth="1"/>
    <col min="6" max="6" width="6.42578125" style="173" customWidth="1"/>
    <col min="7" max="7" width="13.85546875" style="173" customWidth="1"/>
    <col min="8" max="8" width="14.28515625" style="173" customWidth="1"/>
    <col min="9" max="9" width="20.42578125" style="173" customWidth="1"/>
    <col min="10" max="10" width="13.85546875" style="173" customWidth="1"/>
    <col min="11" max="255" width="9.140625" style="173"/>
    <col min="256" max="256" width="4.5703125" style="173" customWidth="1"/>
    <col min="257" max="257" width="44.140625" style="173" customWidth="1"/>
    <col min="258" max="258" width="11.5703125" style="173" customWidth="1"/>
    <col min="259" max="259" width="5.5703125" style="173" customWidth="1"/>
    <col min="260" max="260" width="9.7109375" style="173" customWidth="1"/>
    <col min="261" max="261" width="5.5703125" style="173" customWidth="1"/>
    <col min="262" max="262" width="13.85546875" style="173" customWidth="1"/>
    <col min="263" max="263" width="14.28515625" style="173" customWidth="1"/>
    <col min="264" max="264" width="22" style="173" customWidth="1"/>
    <col min="265" max="266" width="13.85546875" style="173" customWidth="1"/>
    <col min="267" max="511" width="9.140625" style="173"/>
    <col min="512" max="512" width="4.5703125" style="173" customWidth="1"/>
    <col min="513" max="513" width="44.140625" style="173" customWidth="1"/>
    <col min="514" max="514" width="11.5703125" style="173" customWidth="1"/>
    <col min="515" max="515" width="5.5703125" style="173" customWidth="1"/>
    <col min="516" max="516" width="9.7109375" style="173" customWidth="1"/>
    <col min="517" max="517" width="5.5703125" style="173" customWidth="1"/>
    <col min="518" max="518" width="13.85546875" style="173" customWidth="1"/>
    <col min="519" max="519" width="14.28515625" style="173" customWidth="1"/>
    <col min="520" max="520" width="22" style="173" customWidth="1"/>
    <col min="521" max="522" width="13.85546875" style="173" customWidth="1"/>
    <col min="523" max="767" width="9.140625" style="173"/>
    <col min="768" max="768" width="4.5703125" style="173" customWidth="1"/>
    <col min="769" max="769" width="44.140625" style="173" customWidth="1"/>
    <col min="770" max="770" width="11.5703125" style="173" customWidth="1"/>
    <col min="771" max="771" width="5.5703125" style="173" customWidth="1"/>
    <col min="772" max="772" width="9.7109375" style="173" customWidth="1"/>
    <col min="773" max="773" width="5.5703125" style="173" customWidth="1"/>
    <col min="774" max="774" width="13.85546875" style="173" customWidth="1"/>
    <col min="775" max="775" width="14.28515625" style="173" customWidth="1"/>
    <col min="776" max="776" width="22" style="173" customWidth="1"/>
    <col min="777" max="778" width="13.85546875" style="173" customWidth="1"/>
    <col min="779" max="1023" width="9.140625" style="173"/>
    <col min="1024" max="1024" width="4.5703125" style="173" customWidth="1"/>
    <col min="1025" max="1025" width="44.140625" style="173" customWidth="1"/>
    <col min="1026" max="1026" width="11.5703125" style="173" customWidth="1"/>
    <col min="1027" max="1027" width="5.5703125" style="173" customWidth="1"/>
    <col min="1028" max="1028" width="9.7109375" style="173" customWidth="1"/>
    <col min="1029" max="1029" width="5.5703125" style="173" customWidth="1"/>
    <col min="1030" max="1030" width="13.85546875" style="173" customWidth="1"/>
    <col min="1031" max="1031" width="14.28515625" style="173" customWidth="1"/>
    <col min="1032" max="1032" width="22" style="173" customWidth="1"/>
    <col min="1033" max="1034" width="13.85546875" style="173" customWidth="1"/>
    <col min="1035" max="1279" width="9.140625" style="173"/>
    <col min="1280" max="1280" width="4.5703125" style="173" customWidth="1"/>
    <col min="1281" max="1281" width="44.140625" style="173" customWidth="1"/>
    <col min="1282" max="1282" width="11.5703125" style="173" customWidth="1"/>
    <col min="1283" max="1283" width="5.5703125" style="173" customWidth="1"/>
    <col min="1284" max="1284" width="9.7109375" style="173" customWidth="1"/>
    <col min="1285" max="1285" width="5.5703125" style="173" customWidth="1"/>
    <col min="1286" max="1286" width="13.85546875" style="173" customWidth="1"/>
    <col min="1287" max="1287" width="14.28515625" style="173" customWidth="1"/>
    <col min="1288" max="1288" width="22" style="173" customWidth="1"/>
    <col min="1289" max="1290" width="13.85546875" style="173" customWidth="1"/>
    <col min="1291" max="1535" width="9.140625" style="173"/>
    <col min="1536" max="1536" width="4.5703125" style="173" customWidth="1"/>
    <col min="1537" max="1537" width="44.140625" style="173" customWidth="1"/>
    <col min="1538" max="1538" width="11.5703125" style="173" customWidth="1"/>
    <col min="1539" max="1539" width="5.5703125" style="173" customWidth="1"/>
    <col min="1540" max="1540" width="9.7109375" style="173" customWidth="1"/>
    <col min="1541" max="1541" width="5.5703125" style="173" customWidth="1"/>
    <col min="1542" max="1542" width="13.85546875" style="173" customWidth="1"/>
    <col min="1543" max="1543" width="14.28515625" style="173" customWidth="1"/>
    <col min="1544" max="1544" width="22" style="173" customWidth="1"/>
    <col min="1545" max="1546" width="13.85546875" style="173" customWidth="1"/>
    <col min="1547" max="1791" width="9.140625" style="173"/>
    <col min="1792" max="1792" width="4.5703125" style="173" customWidth="1"/>
    <col min="1793" max="1793" width="44.140625" style="173" customWidth="1"/>
    <col min="1794" max="1794" width="11.5703125" style="173" customWidth="1"/>
    <col min="1795" max="1795" width="5.5703125" style="173" customWidth="1"/>
    <col min="1796" max="1796" width="9.7109375" style="173" customWidth="1"/>
    <col min="1797" max="1797" width="5.5703125" style="173" customWidth="1"/>
    <col min="1798" max="1798" width="13.85546875" style="173" customWidth="1"/>
    <col min="1799" max="1799" width="14.28515625" style="173" customWidth="1"/>
    <col min="1800" max="1800" width="22" style="173" customWidth="1"/>
    <col min="1801" max="1802" width="13.85546875" style="173" customWidth="1"/>
    <col min="1803" max="2047" width="9.140625" style="173"/>
    <col min="2048" max="2048" width="4.5703125" style="173" customWidth="1"/>
    <col min="2049" max="2049" width="44.140625" style="173" customWidth="1"/>
    <col min="2050" max="2050" width="11.5703125" style="173" customWidth="1"/>
    <col min="2051" max="2051" width="5.5703125" style="173" customWidth="1"/>
    <col min="2052" max="2052" width="9.7109375" style="173" customWidth="1"/>
    <col min="2053" max="2053" width="5.5703125" style="173" customWidth="1"/>
    <col min="2054" max="2054" width="13.85546875" style="173" customWidth="1"/>
    <col min="2055" max="2055" width="14.28515625" style="173" customWidth="1"/>
    <col min="2056" max="2056" width="22" style="173" customWidth="1"/>
    <col min="2057" max="2058" width="13.85546875" style="173" customWidth="1"/>
    <col min="2059" max="2303" width="9.140625" style="173"/>
    <col min="2304" max="2304" width="4.5703125" style="173" customWidth="1"/>
    <col min="2305" max="2305" width="44.140625" style="173" customWidth="1"/>
    <col min="2306" max="2306" width="11.5703125" style="173" customWidth="1"/>
    <col min="2307" max="2307" width="5.5703125" style="173" customWidth="1"/>
    <col min="2308" max="2308" width="9.7109375" style="173" customWidth="1"/>
    <col min="2309" max="2309" width="5.5703125" style="173" customWidth="1"/>
    <col min="2310" max="2310" width="13.85546875" style="173" customWidth="1"/>
    <col min="2311" max="2311" width="14.28515625" style="173" customWidth="1"/>
    <col min="2312" max="2312" width="22" style="173" customWidth="1"/>
    <col min="2313" max="2314" width="13.85546875" style="173" customWidth="1"/>
    <col min="2315" max="2559" width="9.140625" style="173"/>
    <col min="2560" max="2560" width="4.5703125" style="173" customWidth="1"/>
    <col min="2561" max="2561" width="44.140625" style="173" customWidth="1"/>
    <col min="2562" max="2562" width="11.5703125" style="173" customWidth="1"/>
    <col min="2563" max="2563" width="5.5703125" style="173" customWidth="1"/>
    <col min="2564" max="2564" width="9.7109375" style="173" customWidth="1"/>
    <col min="2565" max="2565" width="5.5703125" style="173" customWidth="1"/>
    <col min="2566" max="2566" width="13.85546875" style="173" customWidth="1"/>
    <col min="2567" max="2567" width="14.28515625" style="173" customWidth="1"/>
    <col min="2568" max="2568" width="22" style="173" customWidth="1"/>
    <col min="2569" max="2570" width="13.85546875" style="173" customWidth="1"/>
    <col min="2571" max="2815" width="9.140625" style="173"/>
    <col min="2816" max="2816" width="4.5703125" style="173" customWidth="1"/>
    <col min="2817" max="2817" width="44.140625" style="173" customWidth="1"/>
    <col min="2818" max="2818" width="11.5703125" style="173" customWidth="1"/>
    <col min="2819" max="2819" width="5.5703125" style="173" customWidth="1"/>
    <col min="2820" max="2820" width="9.7109375" style="173" customWidth="1"/>
    <col min="2821" max="2821" width="5.5703125" style="173" customWidth="1"/>
    <col min="2822" max="2822" width="13.85546875" style="173" customWidth="1"/>
    <col min="2823" max="2823" width="14.28515625" style="173" customWidth="1"/>
    <col min="2824" max="2824" width="22" style="173" customWidth="1"/>
    <col min="2825" max="2826" width="13.85546875" style="173" customWidth="1"/>
    <col min="2827" max="3071" width="9.140625" style="173"/>
    <col min="3072" max="3072" width="4.5703125" style="173" customWidth="1"/>
    <col min="3073" max="3073" width="44.140625" style="173" customWidth="1"/>
    <col min="3074" max="3074" width="11.5703125" style="173" customWidth="1"/>
    <col min="3075" max="3075" width="5.5703125" style="173" customWidth="1"/>
    <col min="3076" max="3076" width="9.7109375" style="173" customWidth="1"/>
    <col min="3077" max="3077" width="5.5703125" style="173" customWidth="1"/>
    <col min="3078" max="3078" width="13.85546875" style="173" customWidth="1"/>
    <col min="3079" max="3079" width="14.28515625" style="173" customWidth="1"/>
    <col min="3080" max="3080" width="22" style="173" customWidth="1"/>
    <col min="3081" max="3082" width="13.85546875" style="173" customWidth="1"/>
    <col min="3083" max="3327" width="9.140625" style="173"/>
    <col min="3328" max="3328" width="4.5703125" style="173" customWidth="1"/>
    <col min="3329" max="3329" width="44.140625" style="173" customWidth="1"/>
    <col min="3330" max="3330" width="11.5703125" style="173" customWidth="1"/>
    <col min="3331" max="3331" width="5.5703125" style="173" customWidth="1"/>
    <col min="3332" max="3332" width="9.7109375" style="173" customWidth="1"/>
    <col min="3333" max="3333" width="5.5703125" style="173" customWidth="1"/>
    <col min="3334" max="3334" width="13.85546875" style="173" customWidth="1"/>
    <col min="3335" max="3335" width="14.28515625" style="173" customWidth="1"/>
    <col min="3336" max="3336" width="22" style="173" customWidth="1"/>
    <col min="3337" max="3338" width="13.85546875" style="173" customWidth="1"/>
    <col min="3339" max="3583" width="9.140625" style="173"/>
    <col min="3584" max="3584" width="4.5703125" style="173" customWidth="1"/>
    <col min="3585" max="3585" width="44.140625" style="173" customWidth="1"/>
    <col min="3586" max="3586" width="11.5703125" style="173" customWidth="1"/>
    <col min="3587" max="3587" width="5.5703125" style="173" customWidth="1"/>
    <col min="3588" max="3588" width="9.7109375" style="173" customWidth="1"/>
    <col min="3589" max="3589" width="5.5703125" style="173" customWidth="1"/>
    <col min="3590" max="3590" width="13.85546875" style="173" customWidth="1"/>
    <col min="3591" max="3591" width="14.28515625" style="173" customWidth="1"/>
    <col min="3592" max="3592" width="22" style="173" customWidth="1"/>
    <col min="3593" max="3594" width="13.85546875" style="173" customWidth="1"/>
    <col min="3595" max="3839" width="9.140625" style="173"/>
    <col min="3840" max="3840" width="4.5703125" style="173" customWidth="1"/>
    <col min="3841" max="3841" width="44.140625" style="173" customWidth="1"/>
    <col min="3842" max="3842" width="11.5703125" style="173" customWidth="1"/>
    <col min="3843" max="3843" width="5.5703125" style="173" customWidth="1"/>
    <col min="3844" max="3844" width="9.7109375" style="173" customWidth="1"/>
    <col min="3845" max="3845" width="5.5703125" style="173" customWidth="1"/>
    <col min="3846" max="3846" width="13.85546875" style="173" customWidth="1"/>
    <col min="3847" max="3847" width="14.28515625" style="173" customWidth="1"/>
    <col min="3848" max="3848" width="22" style="173" customWidth="1"/>
    <col min="3849" max="3850" width="13.85546875" style="173" customWidth="1"/>
    <col min="3851" max="4095" width="9.140625" style="173"/>
    <col min="4096" max="4096" width="4.5703125" style="173" customWidth="1"/>
    <col min="4097" max="4097" width="44.140625" style="173" customWidth="1"/>
    <col min="4098" max="4098" width="11.5703125" style="173" customWidth="1"/>
    <col min="4099" max="4099" width="5.5703125" style="173" customWidth="1"/>
    <col min="4100" max="4100" width="9.7109375" style="173" customWidth="1"/>
    <col min="4101" max="4101" width="5.5703125" style="173" customWidth="1"/>
    <col min="4102" max="4102" width="13.85546875" style="173" customWidth="1"/>
    <col min="4103" max="4103" width="14.28515625" style="173" customWidth="1"/>
    <col min="4104" max="4104" width="22" style="173" customWidth="1"/>
    <col min="4105" max="4106" width="13.85546875" style="173" customWidth="1"/>
    <col min="4107" max="4351" width="9.140625" style="173"/>
    <col min="4352" max="4352" width="4.5703125" style="173" customWidth="1"/>
    <col min="4353" max="4353" width="44.140625" style="173" customWidth="1"/>
    <col min="4354" max="4354" width="11.5703125" style="173" customWidth="1"/>
    <col min="4355" max="4355" width="5.5703125" style="173" customWidth="1"/>
    <col min="4356" max="4356" width="9.7109375" style="173" customWidth="1"/>
    <col min="4357" max="4357" width="5.5703125" style="173" customWidth="1"/>
    <col min="4358" max="4358" width="13.85546875" style="173" customWidth="1"/>
    <col min="4359" max="4359" width="14.28515625" style="173" customWidth="1"/>
    <col min="4360" max="4360" width="22" style="173" customWidth="1"/>
    <col min="4361" max="4362" width="13.85546875" style="173" customWidth="1"/>
    <col min="4363" max="4607" width="9.140625" style="173"/>
    <col min="4608" max="4608" width="4.5703125" style="173" customWidth="1"/>
    <col min="4609" max="4609" width="44.140625" style="173" customWidth="1"/>
    <col min="4610" max="4610" width="11.5703125" style="173" customWidth="1"/>
    <col min="4611" max="4611" width="5.5703125" style="173" customWidth="1"/>
    <col min="4612" max="4612" width="9.7109375" style="173" customWidth="1"/>
    <col min="4613" max="4613" width="5.5703125" style="173" customWidth="1"/>
    <col min="4614" max="4614" width="13.85546875" style="173" customWidth="1"/>
    <col min="4615" max="4615" width="14.28515625" style="173" customWidth="1"/>
    <col min="4616" max="4616" width="22" style="173" customWidth="1"/>
    <col min="4617" max="4618" width="13.85546875" style="173" customWidth="1"/>
    <col min="4619" max="4863" width="9.140625" style="173"/>
    <col min="4864" max="4864" width="4.5703125" style="173" customWidth="1"/>
    <col min="4865" max="4865" width="44.140625" style="173" customWidth="1"/>
    <col min="4866" max="4866" width="11.5703125" style="173" customWidth="1"/>
    <col min="4867" max="4867" width="5.5703125" style="173" customWidth="1"/>
    <col min="4868" max="4868" width="9.7109375" style="173" customWidth="1"/>
    <col min="4869" max="4869" width="5.5703125" style="173" customWidth="1"/>
    <col min="4870" max="4870" width="13.85546875" style="173" customWidth="1"/>
    <col min="4871" max="4871" width="14.28515625" style="173" customWidth="1"/>
    <col min="4872" max="4872" width="22" style="173" customWidth="1"/>
    <col min="4873" max="4874" width="13.85546875" style="173" customWidth="1"/>
    <col min="4875" max="5119" width="9.140625" style="173"/>
    <col min="5120" max="5120" width="4.5703125" style="173" customWidth="1"/>
    <col min="5121" max="5121" width="44.140625" style="173" customWidth="1"/>
    <col min="5122" max="5122" width="11.5703125" style="173" customWidth="1"/>
    <col min="5123" max="5123" width="5.5703125" style="173" customWidth="1"/>
    <col min="5124" max="5124" width="9.7109375" style="173" customWidth="1"/>
    <col min="5125" max="5125" width="5.5703125" style="173" customWidth="1"/>
    <col min="5126" max="5126" width="13.85546875" style="173" customWidth="1"/>
    <col min="5127" max="5127" width="14.28515625" style="173" customWidth="1"/>
    <col min="5128" max="5128" width="22" style="173" customWidth="1"/>
    <col min="5129" max="5130" width="13.85546875" style="173" customWidth="1"/>
    <col min="5131" max="5375" width="9.140625" style="173"/>
    <col min="5376" max="5376" width="4.5703125" style="173" customWidth="1"/>
    <col min="5377" max="5377" width="44.140625" style="173" customWidth="1"/>
    <col min="5378" max="5378" width="11.5703125" style="173" customWidth="1"/>
    <col min="5379" max="5379" width="5.5703125" style="173" customWidth="1"/>
    <col min="5380" max="5380" width="9.7109375" style="173" customWidth="1"/>
    <col min="5381" max="5381" width="5.5703125" style="173" customWidth="1"/>
    <col min="5382" max="5382" width="13.85546875" style="173" customWidth="1"/>
    <col min="5383" max="5383" width="14.28515625" style="173" customWidth="1"/>
    <col min="5384" max="5384" width="22" style="173" customWidth="1"/>
    <col min="5385" max="5386" width="13.85546875" style="173" customWidth="1"/>
    <col min="5387" max="5631" width="9.140625" style="173"/>
    <col min="5632" max="5632" width="4.5703125" style="173" customWidth="1"/>
    <col min="5633" max="5633" width="44.140625" style="173" customWidth="1"/>
    <col min="5634" max="5634" width="11.5703125" style="173" customWidth="1"/>
    <col min="5635" max="5635" width="5.5703125" style="173" customWidth="1"/>
    <col min="5636" max="5636" width="9.7109375" style="173" customWidth="1"/>
    <col min="5637" max="5637" width="5.5703125" style="173" customWidth="1"/>
    <col min="5638" max="5638" width="13.85546875" style="173" customWidth="1"/>
    <col min="5639" max="5639" width="14.28515625" style="173" customWidth="1"/>
    <col min="5640" max="5640" width="22" style="173" customWidth="1"/>
    <col min="5641" max="5642" width="13.85546875" style="173" customWidth="1"/>
    <col min="5643" max="5887" width="9.140625" style="173"/>
    <col min="5888" max="5888" width="4.5703125" style="173" customWidth="1"/>
    <col min="5889" max="5889" width="44.140625" style="173" customWidth="1"/>
    <col min="5890" max="5890" width="11.5703125" style="173" customWidth="1"/>
    <col min="5891" max="5891" width="5.5703125" style="173" customWidth="1"/>
    <col min="5892" max="5892" width="9.7109375" style="173" customWidth="1"/>
    <col min="5893" max="5893" width="5.5703125" style="173" customWidth="1"/>
    <col min="5894" max="5894" width="13.85546875" style="173" customWidth="1"/>
    <col min="5895" max="5895" width="14.28515625" style="173" customWidth="1"/>
    <col min="5896" max="5896" width="22" style="173" customWidth="1"/>
    <col min="5897" max="5898" width="13.85546875" style="173" customWidth="1"/>
    <col min="5899" max="6143" width="9.140625" style="173"/>
    <col min="6144" max="6144" width="4.5703125" style="173" customWidth="1"/>
    <col min="6145" max="6145" width="44.140625" style="173" customWidth="1"/>
    <col min="6146" max="6146" width="11.5703125" style="173" customWidth="1"/>
    <col min="6147" max="6147" width="5.5703125" style="173" customWidth="1"/>
    <col min="6148" max="6148" width="9.7109375" style="173" customWidth="1"/>
    <col min="6149" max="6149" width="5.5703125" style="173" customWidth="1"/>
    <col min="6150" max="6150" width="13.85546875" style="173" customWidth="1"/>
    <col min="6151" max="6151" width="14.28515625" style="173" customWidth="1"/>
    <col min="6152" max="6152" width="22" style="173" customWidth="1"/>
    <col min="6153" max="6154" width="13.85546875" style="173" customWidth="1"/>
    <col min="6155" max="6399" width="9.140625" style="173"/>
    <col min="6400" max="6400" width="4.5703125" style="173" customWidth="1"/>
    <col min="6401" max="6401" width="44.140625" style="173" customWidth="1"/>
    <col min="6402" max="6402" width="11.5703125" style="173" customWidth="1"/>
    <col min="6403" max="6403" width="5.5703125" style="173" customWidth="1"/>
    <col min="6404" max="6404" width="9.7109375" style="173" customWidth="1"/>
    <col min="6405" max="6405" width="5.5703125" style="173" customWidth="1"/>
    <col min="6406" max="6406" width="13.85546875" style="173" customWidth="1"/>
    <col min="6407" max="6407" width="14.28515625" style="173" customWidth="1"/>
    <col min="6408" max="6408" width="22" style="173" customWidth="1"/>
    <col min="6409" max="6410" width="13.85546875" style="173" customWidth="1"/>
    <col min="6411" max="6655" width="9.140625" style="173"/>
    <col min="6656" max="6656" width="4.5703125" style="173" customWidth="1"/>
    <col min="6657" max="6657" width="44.140625" style="173" customWidth="1"/>
    <col min="6658" max="6658" width="11.5703125" style="173" customWidth="1"/>
    <col min="6659" max="6659" width="5.5703125" style="173" customWidth="1"/>
    <col min="6660" max="6660" width="9.7109375" style="173" customWidth="1"/>
    <col min="6661" max="6661" width="5.5703125" style="173" customWidth="1"/>
    <col min="6662" max="6662" width="13.85546875" style="173" customWidth="1"/>
    <col min="6663" max="6663" width="14.28515625" style="173" customWidth="1"/>
    <col min="6664" max="6664" width="22" style="173" customWidth="1"/>
    <col min="6665" max="6666" width="13.85546875" style="173" customWidth="1"/>
    <col min="6667" max="6911" width="9.140625" style="173"/>
    <col min="6912" max="6912" width="4.5703125" style="173" customWidth="1"/>
    <col min="6913" max="6913" width="44.140625" style="173" customWidth="1"/>
    <col min="6914" max="6914" width="11.5703125" style="173" customWidth="1"/>
    <col min="6915" max="6915" width="5.5703125" style="173" customWidth="1"/>
    <col min="6916" max="6916" width="9.7109375" style="173" customWidth="1"/>
    <col min="6917" max="6917" width="5.5703125" style="173" customWidth="1"/>
    <col min="6918" max="6918" width="13.85546875" style="173" customWidth="1"/>
    <col min="6919" max="6919" width="14.28515625" style="173" customWidth="1"/>
    <col min="6920" max="6920" width="22" style="173" customWidth="1"/>
    <col min="6921" max="6922" width="13.85546875" style="173" customWidth="1"/>
    <col min="6923" max="7167" width="9.140625" style="173"/>
    <col min="7168" max="7168" width="4.5703125" style="173" customWidth="1"/>
    <col min="7169" max="7169" width="44.140625" style="173" customWidth="1"/>
    <col min="7170" max="7170" width="11.5703125" style="173" customWidth="1"/>
    <col min="7171" max="7171" width="5.5703125" style="173" customWidth="1"/>
    <col min="7172" max="7172" width="9.7109375" style="173" customWidth="1"/>
    <col min="7173" max="7173" width="5.5703125" style="173" customWidth="1"/>
    <col min="7174" max="7174" width="13.85546875" style="173" customWidth="1"/>
    <col min="7175" max="7175" width="14.28515625" style="173" customWidth="1"/>
    <col min="7176" max="7176" width="22" style="173" customWidth="1"/>
    <col min="7177" max="7178" width="13.85546875" style="173" customWidth="1"/>
    <col min="7179" max="7423" width="9.140625" style="173"/>
    <col min="7424" max="7424" width="4.5703125" style="173" customWidth="1"/>
    <col min="7425" max="7425" width="44.140625" style="173" customWidth="1"/>
    <col min="7426" max="7426" width="11.5703125" style="173" customWidth="1"/>
    <col min="7427" max="7427" width="5.5703125" style="173" customWidth="1"/>
    <col min="7428" max="7428" width="9.7109375" style="173" customWidth="1"/>
    <col min="7429" max="7429" width="5.5703125" style="173" customWidth="1"/>
    <col min="7430" max="7430" width="13.85546875" style="173" customWidth="1"/>
    <col min="7431" max="7431" width="14.28515625" style="173" customWidth="1"/>
    <col min="7432" max="7432" width="22" style="173" customWidth="1"/>
    <col min="7433" max="7434" width="13.85546875" style="173" customWidth="1"/>
    <col min="7435" max="7679" width="9.140625" style="173"/>
    <col min="7680" max="7680" width="4.5703125" style="173" customWidth="1"/>
    <col min="7681" max="7681" width="44.140625" style="173" customWidth="1"/>
    <col min="7682" max="7682" width="11.5703125" style="173" customWidth="1"/>
    <col min="7683" max="7683" width="5.5703125" style="173" customWidth="1"/>
    <col min="7684" max="7684" width="9.7109375" style="173" customWidth="1"/>
    <col min="7685" max="7685" width="5.5703125" style="173" customWidth="1"/>
    <col min="7686" max="7686" width="13.85546875" style="173" customWidth="1"/>
    <col min="7687" max="7687" width="14.28515625" style="173" customWidth="1"/>
    <col min="7688" max="7688" width="22" style="173" customWidth="1"/>
    <col min="7689" max="7690" width="13.85546875" style="173" customWidth="1"/>
    <col min="7691" max="7935" width="9.140625" style="173"/>
    <col min="7936" max="7936" width="4.5703125" style="173" customWidth="1"/>
    <col min="7937" max="7937" width="44.140625" style="173" customWidth="1"/>
    <col min="7938" max="7938" width="11.5703125" style="173" customWidth="1"/>
    <col min="7939" max="7939" width="5.5703125" style="173" customWidth="1"/>
    <col min="7940" max="7940" width="9.7109375" style="173" customWidth="1"/>
    <col min="7941" max="7941" width="5.5703125" style="173" customWidth="1"/>
    <col min="7942" max="7942" width="13.85546875" style="173" customWidth="1"/>
    <col min="7943" max="7943" width="14.28515625" style="173" customWidth="1"/>
    <col min="7944" max="7944" width="22" style="173" customWidth="1"/>
    <col min="7945" max="7946" width="13.85546875" style="173" customWidth="1"/>
    <col min="7947" max="8191" width="9.140625" style="173"/>
    <col min="8192" max="8192" width="4.5703125" style="173" customWidth="1"/>
    <col min="8193" max="8193" width="44.140625" style="173" customWidth="1"/>
    <col min="8194" max="8194" width="11.5703125" style="173" customWidth="1"/>
    <col min="8195" max="8195" width="5.5703125" style="173" customWidth="1"/>
    <col min="8196" max="8196" width="9.7109375" style="173" customWidth="1"/>
    <col min="8197" max="8197" width="5.5703125" style="173" customWidth="1"/>
    <col min="8198" max="8198" width="13.85546875" style="173" customWidth="1"/>
    <col min="8199" max="8199" width="14.28515625" style="173" customWidth="1"/>
    <col min="8200" max="8200" width="22" style="173" customWidth="1"/>
    <col min="8201" max="8202" width="13.85546875" style="173" customWidth="1"/>
    <col min="8203" max="8447" width="9.140625" style="173"/>
    <col min="8448" max="8448" width="4.5703125" style="173" customWidth="1"/>
    <col min="8449" max="8449" width="44.140625" style="173" customWidth="1"/>
    <col min="8450" max="8450" width="11.5703125" style="173" customWidth="1"/>
    <col min="8451" max="8451" width="5.5703125" style="173" customWidth="1"/>
    <col min="8452" max="8452" width="9.7109375" style="173" customWidth="1"/>
    <col min="8453" max="8453" width="5.5703125" style="173" customWidth="1"/>
    <col min="8454" max="8454" width="13.85546875" style="173" customWidth="1"/>
    <col min="8455" max="8455" width="14.28515625" style="173" customWidth="1"/>
    <col min="8456" max="8456" width="22" style="173" customWidth="1"/>
    <col min="8457" max="8458" width="13.85546875" style="173" customWidth="1"/>
    <col min="8459" max="8703" width="9.140625" style="173"/>
    <col min="8704" max="8704" width="4.5703125" style="173" customWidth="1"/>
    <col min="8705" max="8705" width="44.140625" style="173" customWidth="1"/>
    <col min="8706" max="8706" width="11.5703125" style="173" customWidth="1"/>
    <col min="8707" max="8707" width="5.5703125" style="173" customWidth="1"/>
    <col min="8708" max="8708" width="9.7109375" style="173" customWidth="1"/>
    <col min="8709" max="8709" width="5.5703125" style="173" customWidth="1"/>
    <col min="8710" max="8710" width="13.85546875" style="173" customWidth="1"/>
    <col min="8711" max="8711" width="14.28515625" style="173" customWidth="1"/>
    <col min="8712" max="8712" width="22" style="173" customWidth="1"/>
    <col min="8713" max="8714" width="13.85546875" style="173" customWidth="1"/>
    <col min="8715" max="8959" width="9.140625" style="173"/>
    <col min="8960" max="8960" width="4.5703125" style="173" customWidth="1"/>
    <col min="8961" max="8961" width="44.140625" style="173" customWidth="1"/>
    <col min="8962" max="8962" width="11.5703125" style="173" customWidth="1"/>
    <col min="8963" max="8963" width="5.5703125" style="173" customWidth="1"/>
    <col min="8964" max="8964" width="9.7109375" style="173" customWidth="1"/>
    <col min="8965" max="8965" width="5.5703125" style="173" customWidth="1"/>
    <col min="8966" max="8966" width="13.85546875" style="173" customWidth="1"/>
    <col min="8967" max="8967" width="14.28515625" style="173" customWidth="1"/>
    <col min="8968" max="8968" width="22" style="173" customWidth="1"/>
    <col min="8969" max="8970" width="13.85546875" style="173" customWidth="1"/>
    <col min="8971" max="9215" width="9.140625" style="173"/>
    <col min="9216" max="9216" width="4.5703125" style="173" customWidth="1"/>
    <col min="9217" max="9217" width="44.140625" style="173" customWidth="1"/>
    <col min="9218" max="9218" width="11.5703125" style="173" customWidth="1"/>
    <col min="9219" max="9219" width="5.5703125" style="173" customWidth="1"/>
    <col min="9220" max="9220" width="9.7109375" style="173" customWidth="1"/>
    <col min="9221" max="9221" width="5.5703125" style="173" customWidth="1"/>
    <col min="9222" max="9222" width="13.85546875" style="173" customWidth="1"/>
    <col min="9223" max="9223" width="14.28515625" style="173" customWidth="1"/>
    <col min="9224" max="9224" width="22" style="173" customWidth="1"/>
    <col min="9225" max="9226" width="13.85546875" style="173" customWidth="1"/>
    <col min="9227" max="9471" width="9.140625" style="173"/>
    <col min="9472" max="9472" width="4.5703125" style="173" customWidth="1"/>
    <col min="9473" max="9473" width="44.140625" style="173" customWidth="1"/>
    <col min="9474" max="9474" width="11.5703125" style="173" customWidth="1"/>
    <col min="9475" max="9475" width="5.5703125" style="173" customWidth="1"/>
    <col min="9476" max="9476" width="9.7109375" style="173" customWidth="1"/>
    <col min="9477" max="9477" width="5.5703125" style="173" customWidth="1"/>
    <col min="9478" max="9478" width="13.85546875" style="173" customWidth="1"/>
    <col min="9479" max="9479" width="14.28515625" style="173" customWidth="1"/>
    <col min="9480" max="9480" width="22" style="173" customWidth="1"/>
    <col min="9481" max="9482" width="13.85546875" style="173" customWidth="1"/>
    <col min="9483" max="9727" width="9.140625" style="173"/>
    <col min="9728" max="9728" width="4.5703125" style="173" customWidth="1"/>
    <col min="9729" max="9729" width="44.140625" style="173" customWidth="1"/>
    <col min="9730" max="9730" width="11.5703125" style="173" customWidth="1"/>
    <col min="9731" max="9731" width="5.5703125" style="173" customWidth="1"/>
    <col min="9732" max="9732" width="9.7109375" style="173" customWidth="1"/>
    <col min="9733" max="9733" width="5.5703125" style="173" customWidth="1"/>
    <col min="9734" max="9734" width="13.85546875" style="173" customWidth="1"/>
    <col min="9735" max="9735" width="14.28515625" style="173" customWidth="1"/>
    <col min="9736" max="9736" width="22" style="173" customWidth="1"/>
    <col min="9737" max="9738" width="13.85546875" style="173" customWidth="1"/>
    <col min="9739" max="9983" width="9.140625" style="173"/>
    <col min="9984" max="9984" width="4.5703125" style="173" customWidth="1"/>
    <col min="9985" max="9985" width="44.140625" style="173" customWidth="1"/>
    <col min="9986" max="9986" width="11.5703125" style="173" customWidth="1"/>
    <col min="9987" max="9987" width="5.5703125" style="173" customWidth="1"/>
    <col min="9988" max="9988" width="9.7109375" style="173" customWidth="1"/>
    <col min="9989" max="9989" width="5.5703125" style="173" customWidth="1"/>
    <col min="9990" max="9990" width="13.85546875" style="173" customWidth="1"/>
    <col min="9991" max="9991" width="14.28515625" style="173" customWidth="1"/>
    <col min="9992" max="9992" width="22" style="173" customWidth="1"/>
    <col min="9993" max="9994" width="13.85546875" style="173" customWidth="1"/>
    <col min="9995" max="10239" width="9.140625" style="173"/>
    <col min="10240" max="10240" width="4.5703125" style="173" customWidth="1"/>
    <col min="10241" max="10241" width="44.140625" style="173" customWidth="1"/>
    <col min="10242" max="10242" width="11.5703125" style="173" customWidth="1"/>
    <col min="10243" max="10243" width="5.5703125" style="173" customWidth="1"/>
    <col min="10244" max="10244" width="9.7109375" style="173" customWidth="1"/>
    <col min="10245" max="10245" width="5.5703125" style="173" customWidth="1"/>
    <col min="10246" max="10246" width="13.85546875" style="173" customWidth="1"/>
    <col min="10247" max="10247" width="14.28515625" style="173" customWidth="1"/>
    <col min="10248" max="10248" width="22" style="173" customWidth="1"/>
    <col min="10249" max="10250" width="13.85546875" style="173" customWidth="1"/>
    <col min="10251" max="10495" width="9.140625" style="173"/>
    <col min="10496" max="10496" width="4.5703125" style="173" customWidth="1"/>
    <col min="10497" max="10497" width="44.140625" style="173" customWidth="1"/>
    <col min="10498" max="10498" width="11.5703125" style="173" customWidth="1"/>
    <col min="10499" max="10499" width="5.5703125" style="173" customWidth="1"/>
    <col min="10500" max="10500" width="9.7109375" style="173" customWidth="1"/>
    <col min="10501" max="10501" width="5.5703125" style="173" customWidth="1"/>
    <col min="10502" max="10502" width="13.85546875" style="173" customWidth="1"/>
    <col min="10503" max="10503" width="14.28515625" style="173" customWidth="1"/>
    <col min="10504" max="10504" width="22" style="173" customWidth="1"/>
    <col min="10505" max="10506" width="13.85546875" style="173" customWidth="1"/>
    <col min="10507" max="10751" width="9.140625" style="173"/>
    <col min="10752" max="10752" width="4.5703125" style="173" customWidth="1"/>
    <col min="10753" max="10753" width="44.140625" style="173" customWidth="1"/>
    <col min="10754" max="10754" width="11.5703125" style="173" customWidth="1"/>
    <col min="10755" max="10755" width="5.5703125" style="173" customWidth="1"/>
    <col min="10756" max="10756" width="9.7109375" style="173" customWidth="1"/>
    <col min="10757" max="10757" width="5.5703125" style="173" customWidth="1"/>
    <col min="10758" max="10758" width="13.85546875" style="173" customWidth="1"/>
    <col min="10759" max="10759" width="14.28515625" style="173" customWidth="1"/>
    <col min="10760" max="10760" width="22" style="173" customWidth="1"/>
    <col min="10761" max="10762" width="13.85546875" style="173" customWidth="1"/>
    <col min="10763" max="11007" width="9.140625" style="173"/>
    <col min="11008" max="11008" width="4.5703125" style="173" customWidth="1"/>
    <col min="11009" max="11009" width="44.140625" style="173" customWidth="1"/>
    <col min="11010" max="11010" width="11.5703125" style="173" customWidth="1"/>
    <col min="11011" max="11011" width="5.5703125" style="173" customWidth="1"/>
    <col min="11012" max="11012" width="9.7109375" style="173" customWidth="1"/>
    <col min="11013" max="11013" width="5.5703125" style="173" customWidth="1"/>
    <col min="11014" max="11014" width="13.85546875" style="173" customWidth="1"/>
    <col min="11015" max="11015" width="14.28515625" style="173" customWidth="1"/>
    <col min="11016" max="11016" width="22" style="173" customWidth="1"/>
    <col min="11017" max="11018" width="13.85546875" style="173" customWidth="1"/>
    <col min="11019" max="11263" width="9.140625" style="173"/>
    <col min="11264" max="11264" width="4.5703125" style="173" customWidth="1"/>
    <col min="11265" max="11265" width="44.140625" style="173" customWidth="1"/>
    <col min="11266" max="11266" width="11.5703125" style="173" customWidth="1"/>
    <col min="11267" max="11267" width="5.5703125" style="173" customWidth="1"/>
    <col min="11268" max="11268" width="9.7109375" style="173" customWidth="1"/>
    <col min="11269" max="11269" width="5.5703125" style="173" customWidth="1"/>
    <col min="11270" max="11270" width="13.85546875" style="173" customWidth="1"/>
    <col min="11271" max="11271" width="14.28515625" style="173" customWidth="1"/>
    <col min="11272" max="11272" width="22" style="173" customWidth="1"/>
    <col min="11273" max="11274" width="13.85546875" style="173" customWidth="1"/>
    <col min="11275" max="11519" width="9.140625" style="173"/>
    <col min="11520" max="11520" width="4.5703125" style="173" customWidth="1"/>
    <col min="11521" max="11521" width="44.140625" style="173" customWidth="1"/>
    <col min="11522" max="11522" width="11.5703125" style="173" customWidth="1"/>
    <col min="11523" max="11523" width="5.5703125" style="173" customWidth="1"/>
    <col min="11524" max="11524" width="9.7109375" style="173" customWidth="1"/>
    <col min="11525" max="11525" width="5.5703125" style="173" customWidth="1"/>
    <col min="11526" max="11526" width="13.85546875" style="173" customWidth="1"/>
    <col min="11527" max="11527" width="14.28515625" style="173" customWidth="1"/>
    <col min="11528" max="11528" width="22" style="173" customWidth="1"/>
    <col min="11529" max="11530" width="13.85546875" style="173" customWidth="1"/>
    <col min="11531" max="11775" width="9.140625" style="173"/>
    <col min="11776" max="11776" width="4.5703125" style="173" customWidth="1"/>
    <col min="11777" max="11777" width="44.140625" style="173" customWidth="1"/>
    <col min="11778" max="11778" width="11.5703125" style="173" customWidth="1"/>
    <col min="11779" max="11779" width="5.5703125" style="173" customWidth="1"/>
    <col min="11780" max="11780" width="9.7109375" style="173" customWidth="1"/>
    <col min="11781" max="11781" width="5.5703125" style="173" customWidth="1"/>
    <col min="11782" max="11782" width="13.85546875" style="173" customWidth="1"/>
    <col min="11783" max="11783" width="14.28515625" style="173" customWidth="1"/>
    <col min="11784" max="11784" width="22" style="173" customWidth="1"/>
    <col min="11785" max="11786" width="13.85546875" style="173" customWidth="1"/>
    <col min="11787" max="12031" width="9.140625" style="173"/>
    <col min="12032" max="12032" width="4.5703125" style="173" customWidth="1"/>
    <col min="12033" max="12033" width="44.140625" style="173" customWidth="1"/>
    <col min="12034" max="12034" width="11.5703125" style="173" customWidth="1"/>
    <col min="12035" max="12035" width="5.5703125" style="173" customWidth="1"/>
    <col min="12036" max="12036" width="9.7109375" style="173" customWidth="1"/>
    <col min="12037" max="12037" width="5.5703125" style="173" customWidth="1"/>
    <col min="12038" max="12038" width="13.85546875" style="173" customWidth="1"/>
    <col min="12039" max="12039" width="14.28515625" style="173" customWidth="1"/>
    <col min="12040" max="12040" width="22" style="173" customWidth="1"/>
    <col min="12041" max="12042" width="13.85546875" style="173" customWidth="1"/>
    <col min="12043" max="12287" width="9.140625" style="173"/>
    <col min="12288" max="12288" width="4.5703125" style="173" customWidth="1"/>
    <col min="12289" max="12289" width="44.140625" style="173" customWidth="1"/>
    <col min="12290" max="12290" width="11.5703125" style="173" customWidth="1"/>
    <col min="12291" max="12291" width="5.5703125" style="173" customWidth="1"/>
    <col min="12292" max="12292" width="9.7109375" style="173" customWidth="1"/>
    <col min="12293" max="12293" width="5.5703125" style="173" customWidth="1"/>
    <col min="12294" max="12294" width="13.85546875" style="173" customWidth="1"/>
    <col min="12295" max="12295" width="14.28515625" style="173" customWidth="1"/>
    <col min="12296" max="12296" width="22" style="173" customWidth="1"/>
    <col min="12297" max="12298" width="13.85546875" style="173" customWidth="1"/>
    <col min="12299" max="12543" width="9.140625" style="173"/>
    <col min="12544" max="12544" width="4.5703125" style="173" customWidth="1"/>
    <col min="12545" max="12545" width="44.140625" style="173" customWidth="1"/>
    <col min="12546" max="12546" width="11.5703125" style="173" customWidth="1"/>
    <col min="12547" max="12547" width="5.5703125" style="173" customWidth="1"/>
    <col min="12548" max="12548" width="9.7109375" style="173" customWidth="1"/>
    <col min="12549" max="12549" width="5.5703125" style="173" customWidth="1"/>
    <col min="12550" max="12550" width="13.85546875" style="173" customWidth="1"/>
    <col min="12551" max="12551" width="14.28515625" style="173" customWidth="1"/>
    <col min="12552" max="12552" width="22" style="173" customWidth="1"/>
    <col min="12553" max="12554" width="13.85546875" style="173" customWidth="1"/>
    <col min="12555" max="12799" width="9.140625" style="173"/>
    <col min="12800" max="12800" width="4.5703125" style="173" customWidth="1"/>
    <col min="12801" max="12801" width="44.140625" style="173" customWidth="1"/>
    <col min="12802" max="12802" width="11.5703125" style="173" customWidth="1"/>
    <col min="12803" max="12803" width="5.5703125" style="173" customWidth="1"/>
    <col min="12804" max="12804" width="9.7109375" style="173" customWidth="1"/>
    <col min="12805" max="12805" width="5.5703125" style="173" customWidth="1"/>
    <col min="12806" max="12806" width="13.85546875" style="173" customWidth="1"/>
    <col min="12807" max="12807" width="14.28515625" style="173" customWidth="1"/>
    <col min="12808" max="12808" width="22" style="173" customWidth="1"/>
    <col min="12809" max="12810" width="13.85546875" style="173" customWidth="1"/>
    <col min="12811" max="13055" width="9.140625" style="173"/>
    <col min="13056" max="13056" width="4.5703125" style="173" customWidth="1"/>
    <col min="13057" max="13057" width="44.140625" style="173" customWidth="1"/>
    <col min="13058" max="13058" width="11.5703125" style="173" customWidth="1"/>
    <col min="13059" max="13059" width="5.5703125" style="173" customWidth="1"/>
    <col min="13060" max="13060" width="9.7109375" style="173" customWidth="1"/>
    <col min="13061" max="13061" width="5.5703125" style="173" customWidth="1"/>
    <col min="13062" max="13062" width="13.85546875" style="173" customWidth="1"/>
    <col min="13063" max="13063" width="14.28515625" style="173" customWidth="1"/>
    <col min="13064" max="13064" width="22" style="173" customWidth="1"/>
    <col min="13065" max="13066" width="13.85546875" style="173" customWidth="1"/>
    <col min="13067" max="13311" width="9.140625" style="173"/>
    <col min="13312" max="13312" width="4.5703125" style="173" customWidth="1"/>
    <col min="13313" max="13313" width="44.140625" style="173" customWidth="1"/>
    <col min="13314" max="13314" width="11.5703125" style="173" customWidth="1"/>
    <col min="13315" max="13315" width="5.5703125" style="173" customWidth="1"/>
    <col min="13316" max="13316" width="9.7109375" style="173" customWidth="1"/>
    <col min="13317" max="13317" width="5.5703125" style="173" customWidth="1"/>
    <col min="13318" max="13318" width="13.85546875" style="173" customWidth="1"/>
    <col min="13319" max="13319" width="14.28515625" style="173" customWidth="1"/>
    <col min="13320" max="13320" width="22" style="173" customWidth="1"/>
    <col min="13321" max="13322" width="13.85546875" style="173" customWidth="1"/>
    <col min="13323" max="13567" width="9.140625" style="173"/>
    <col min="13568" max="13568" width="4.5703125" style="173" customWidth="1"/>
    <col min="13569" max="13569" width="44.140625" style="173" customWidth="1"/>
    <col min="13570" max="13570" width="11.5703125" style="173" customWidth="1"/>
    <col min="13571" max="13571" width="5.5703125" style="173" customWidth="1"/>
    <col min="13572" max="13572" width="9.7109375" style="173" customWidth="1"/>
    <col min="13573" max="13573" width="5.5703125" style="173" customWidth="1"/>
    <col min="13574" max="13574" width="13.85546875" style="173" customWidth="1"/>
    <col min="13575" max="13575" width="14.28515625" style="173" customWidth="1"/>
    <col min="13576" max="13576" width="22" style="173" customWidth="1"/>
    <col min="13577" max="13578" width="13.85546875" style="173" customWidth="1"/>
    <col min="13579" max="13823" width="9.140625" style="173"/>
    <col min="13824" max="13824" width="4.5703125" style="173" customWidth="1"/>
    <col min="13825" max="13825" width="44.140625" style="173" customWidth="1"/>
    <col min="13826" max="13826" width="11.5703125" style="173" customWidth="1"/>
    <col min="13827" max="13827" width="5.5703125" style="173" customWidth="1"/>
    <col min="13828" max="13828" width="9.7109375" style="173" customWidth="1"/>
    <col min="13829" max="13829" width="5.5703125" style="173" customWidth="1"/>
    <col min="13830" max="13830" width="13.85546875" style="173" customWidth="1"/>
    <col min="13831" max="13831" width="14.28515625" style="173" customWidth="1"/>
    <col min="13832" max="13832" width="22" style="173" customWidth="1"/>
    <col min="13833" max="13834" width="13.85546875" style="173" customWidth="1"/>
    <col min="13835" max="14079" width="9.140625" style="173"/>
    <col min="14080" max="14080" width="4.5703125" style="173" customWidth="1"/>
    <col min="14081" max="14081" width="44.140625" style="173" customWidth="1"/>
    <col min="14082" max="14082" width="11.5703125" style="173" customWidth="1"/>
    <col min="14083" max="14083" width="5.5703125" style="173" customWidth="1"/>
    <col min="14084" max="14084" width="9.7109375" style="173" customWidth="1"/>
    <col min="14085" max="14085" width="5.5703125" style="173" customWidth="1"/>
    <col min="14086" max="14086" width="13.85546875" style="173" customWidth="1"/>
    <col min="14087" max="14087" width="14.28515625" style="173" customWidth="1"/>
    <col min="14088" max="14088" width="22" style="173" customWidth="1"/>
    <col min="14089" max="14090" width="13.85546875" style="173" customWidth="1"/>
    <col min="14091" max="14335" width="9.140625" style="173"/>
    <col min="14336" max="14336" width="4.5703125" style="173" customWidth="1"/>
    <col min="14337" max="14337" width="44.140625" style="173" customWidth="1"/>
    <col min="14338" max="14338" width="11.5703125" style="173" customWidth="1"/>
    <col min="14339" max="14339" width="5.5703125" style="173" customWidth="1"/>
    <col min="14340" max="14340" width="9.7109375" style="173" customWidth="1"/>
    <col min="14341" max="14341" width="5.5703125" style="173" customWidth="1"/>
    <col min="14342" max="14342" width="13.85546875" style="173" customWidth="1"/>
    <col min="14343" max="14343" width="14.28515625" style="173" customWidth="1"/>
    <col min="14344" max="14344" width="22" style="173" customWidth="1"/>
    <col min="14345" max="14346" width="13.85546875" style="173" customWidth="1"/>
    <col min="14347" max="14591" width="9.140625" style="173"/>
    <col min="14592" max="14592" width="4.5703125" style="173" customWidth="1"/>
    <col min="14593" max="14593" width="44.140625" style="173" customWidth="1"/>
    <col min="14594" max="14594" width="11.5703125" style="173" customWidth="1"/>
    <col min="14595" max="14595" width="5.5703125" style="173" customWidth="1"/>
    <col min="14596" max="14596" width="9.7109375" style="173" customWidth="1"/>
    <col min="14597" max="14597" width="5.5703125" style="173" customWidth="1"/>
    <col min="14598" max="14598" width="13.85546875" style="173" customWidth="1"/>
    <col min="14599" max="14599" width="14.28515625" style="173" customWidth="1"/>
    <col min="14600" max="14600" width="22" style="173" customWidth="1"/>
    <col min="14601" max="14602" width="13.85546875" style="173" customWidth="1"/>
    <col min="14603" max="14847" width="9.140625" style="173"/>
    <col min="14848" max="14848" width="4.5703125" style="173" customWidth="1"/>
    <col min="14849" max="14849" width="44.140625" style="173" customWidth="1"/>
    <col min="14850" max="14850" width="11.5703125" style="173" customWidth="1"/>
    <col min="14851" max="14851" width="5.5703125" style="173" customWidth="1"/>
    <col min="14852" max="14852" width="9.7109375" style="173" customWidth="1"/>
    <col min="14853" max="14853" width="5.5703125" style="173" customWidth="1"/>
    <col min="14854" max="14854" width="13.85546875" style="173" customWidth="1"/>
    <col min="14855" max="14855" width="14.28515625" style="173" customWidth="1"/>
    <col min="14856" max="14856" width="22" style="173" customWidth="1"/>
    <col min="14857" max="14858" width="13.85546875" style="173" customWidth="1"/>
    <col min="14859" max="15103" width="9.140625" style="173"/>
    <col min="15104" max="15104" width="4.5703125" style="173" customWidth="1"/>
    <col min="15105" max="15105" width="44.140625" style="173" customWidth="1"/>
    <col min="15106" max="15106" width="11.5703125" style="173" customWidth="1"/>
    <col min="15107" max="15107" width="5.5703125" style="173" customWidth="1"/>
    <col min="15108" max="15108" width="9.7109375" style="173" customWidth="1"/>
    <col min="15109" max="15109" width="5.5703125" style="173" customWidth="1"/>
    <col min="15110" max="15110" width="13.85546875" style="173" customWidth="1"/>
    <col min="15111" max="15111" width="14.28515625" style="173" customWidth="1"/>
    <col min="15112" max="15112" width="22" style="173" customWidth="1"/>
    <col min="15113" max="15114" width="13.85546875" style="173" customWidth="1"/>
    <col min="15115" max="15359" width="9.140625" style="173"/>
    <col min="15360" max="15360" width="4.5703125" style="173" customWidth="1"/>
    <col min="15361" max="15361" width="44.140625" style="173" customWidth="1"/>
    <col min="15362" max="15362" width="11.5703125" style="173" customWidth="1"/>
    <col min="15363" max="15363" width="5.5703125" style="173" customWidth="1"/>
    <col min="15364" max="15364" width="9.7109375" style="173" customWidth="1"/>
    <col min="15365" max="15365" width="5.5703125" style="173" customWidth="1"/>
    <col min="15366" max="15366" width="13.85546875" style="173" customWidth="1"/>
    <col min="15367" max="15367" width="14.28515625" style="173" customWidth="1"/>
    <col min="15368" max="15368" width="22" style="173" customWidth="1"/>
    <col min="15369" max="15370" width="13.85546875" style="173" customWidth="1"/>
    <col min="15371" max="15615" width="9.140625" style="173"/>
    <col min="15616" max="15616" width="4.5703125" style="173" customWidth="1"/>
    <col min="15617" max="15617" width="44.140625" style="173" customWidth="1"/>
    <col min="15618" max="15618" width="11.5703125" style="173" customWidth="1"/>
    <col min="15619" max="15619" width="5.5703125" style="173" customWidth="1"/>
    <col min="15620" max="15620" width="9.7109375" style="173" customWidth="1"/>
    <col min="15621" max="15621" width="5.5703125" style="173" customWidth="1"/>
    <col min="15622" max="15622" width="13.85546875" style="173" customWidth="1"/>
    <col min="15623" max="15623" width="14.28515625" style="173" customWidth="1"/>
    <col min="15624" max="15624" width="22" style="173" customWidth="1"/>
    <col min="15625" max="15626" width="13.85546875" style="173" customWidth="1"/>
    <col min="15627" max="15871" width="9.140625" style="173"/>
    <col min="15872" max="15872" width="4.5703125" style="173" customWidth="1"/>
    <col min="15873" max="15873" width="44.140625" style="173" customWidth="1"/>
    <col min="15874" max="15874" width="11.5703125" style="173" customWidth="1"/>
    <col min="15875" max="15875" width="5.5703125" style="173" customWidth="1"/>
    <col min="15876" max="15876" width="9.7109375" style="173" customWidth="1"/>
    <col min="15877" max="15877" width="5.5703125" style="173" customWidth="1"/>
    <col min="15878" max="15878" width="13.85546875" style="173" customWidth="1"/>
    <col min="15879" max="15879" width="14.28515625" style="173" customWidth="1"/>
    <col min="15880" max="15880" width="22" style="173" customWidth="1"/>
    <col min="15881" max="15882" width="13.85546875" style="173" customWidth="1"/>
    <col min="15883" max="16127" width="9.140625" style="173"/>
    <col min="16128" max="16128" width="4.5703125" style="173" customWidth="1"/>
    <col min="16129" max="16129" width="44.140625" style="173" customWidth="1"/>
    <col min="16130" max="16130" width="11.5703125" style="173" customWidth="1"/>
    <col min="16131" max="16131" width="5.5703125" style="173" customWidth="1"/>
    <col min="16132" max="16132" width="9.7109375" style="173" customWidth="1"/>
    <col min="16133" max="16133" width="5.5703125" style="173" customWidth="1"/>
    <col min="16134" max="16134" width="13.85546875" style="173" customWidth="1"/>
    <col min="16135" max="16135" width="14.28515625" style="173" customWidth="1"/>
    <col min="16136" max="16136" width="22" style="173" customWidth="1"/>
    <col min="16137" max="16138" width="13.85546875" style="173" customWidth="1"/>
    <col min="16139" max="16384" width="9.140625" style="173"/>
  </cols>
  <sheetData>
    <row r="1" spans="1:13" ht="18">
      <c r="B1" s="1116" t="s">
        <v>299</v>
      </c>
      <c r="C1" s="1116"/>
      <c r="D1" s="1116"/>
      <c r="E1" s="1116"/>
    </row>
    <row r="3" spans="1:13" ht="42.75" customHeight="1">
      <c r="B3" s="1126" t="s">
        <v>300</v>
      </c>
      <c r="C3" s="1126"/>
      <c r="D3" s="1126"/>
      <c r="E3" s="1126"/>
      <c r="F3" s="1126"/>
      <c r="G3" s="1126"/>
      <c r="H3" s="1126"/>
    </row>
    <row r="4" spans="1:13" ht="8.25" customHeight="1">
      <c r="B4" s="269"/>
      <c r="C4" s="269"/>
      <c r="D4" s="269"/>
      <c r="E4" s="269"/>
      <c r="F4" s="269"/>
      <c r="G4" s="269"/>
      <c r="H4" s="269"/>
    </row>
    <row r="5" spans="1:13" ht="18" customHeight="1">
      <c r="B5" s="269"/>
      <c r="C5" s="269"/>
      <c r="D5" s="269"/>
      <c r="E5" s="269"/>
      <c r="F5" s="269"/>
      <c r="G5" s="269"/>
      <c r="H5" s="328" t="s">
        <v>2025</v>
      </c>
    </row>
    <row r="6" spans="1:13" ht="12.75" customHeight="1">
      <c r="B6" s="269"/>
      <c r="C6" s="269"/>
      <c r="D6" s="269"/>
      <c r="E6" s="269"/>
      <c r="F6" s="269"/>
      <c r="G6" s="269"/>
      <c r="H6" s="269"/>
    </row>
    <row r="7" spans="1:13" ht="45.75" customHeight="1">
      <c r="A7" s="1118" t="s">
        <v>78</v>
      </c>
      <c r="B7" s="1118" t="s">
        <v>3</v>
      </c>
      <c r="C7" s="1118" t="s">
        <v>268</v>
      </c>
      <c r="D7" s="1118" t="s">
        <v>5</v>
      </c>
      <c r="E7" s="1118" t="s">
        <v>12</v>
      </c>
      <c r="F7" s="1118" t="s">
        <v>9</v>
      </c>
      <c r="G7" s="1090" t="s">
        <v>269</v>
      </c>
      <c r="H7" s="1090"/>
    </row>
    <row r="8" spans="1:13" ht="45" customHeight="1">
      <c r="A8" s="1118"/>
      <c r="B8" s="1118"/>
      <c r="C8" s="1118"/>
      <c r="D8" s="1118"/>
      <c r="E8" s="1118"/>
      <c r="F8" s="1118"/>
      <c r="G8" s="471" t="s">
        <v>301</v>
      </c>
      <c r="H8" s="471" t="s">
        <v>302</v>
      </c>
      <c r="I8" s="271"/>
      <c r="J8" s="176"/>
      <c r="K8" s="272"/>
      <c r="L8" s="272"/>
      <c r="M8" s="176"/>
    </row>
    <row r="9" spans="1:13" ht="14.25">
      <c r="A9" s="180">
        <v>1</v>
      </c>
      <c r="B9" s="180">
        <v>2</v>
      </c>
      <c r="C9" s="180">
        <v>3</v>
      </c>
      <c r="D9" s="180">
        <v>4</v>
      </c>
      <c r="E9" s="180">
        <v>5</v>
      </c>
      <c r="F9" s="180">
        <v>6</v>
      </c>
      <c r="G9" s="180">
        <v>7</v>
      </c>
      <c r="H9" s="180">
        <v>8</v>
      </c>
    </row>
    <row r="10" spans="1:13" ht="28.5" customHeight="1">
      <c r="A10" s="303">
        <v>1</v>
      </c>
      <c r="B10" s="281" t="s">
        <v>172</v>
      </c>
      <c r="C10" s="282">
        <v>7130601958</v>
      </c>
      <c r="D10" s="283" t="s">
        <v>17</v>
      </c>
      <c r="E10" s="308">
        <f>VLOOKUP(C10,'SOR RATE 2026-27'!A:D,4,0)/1000</f>
        <v>53.077580000000005</v>
      </c>
      <c r="F10" s="878">
        <v>482.3</v>
      </c>
      <c r="G10" s="308">
        <f>E10*F10</f>
        <v>25599.316834000001</v>
      </c>
      <c r="H10" s="308">
        <f>E10*F10</f>
        <v>25599.316834000001</v>
      </c>
      <c r="I10" s="142"/>
      <c r="J10" s="24"/>
      <c r="K10" s="24"/>
      <c r="L10" s="24"/>
    </row>
    <row r="11" spans="1:13" ht="28.5" customHeight="1">
      <c r="A11" s="303">
        <v>2</v>
      </c>
      <c r="B11" s="281" t="s">
        <v>303</v>
      </c>
      <c r="C11" s="282">
        <v>7130310045</v>
      </c>
      <c r="D11" s="303" t="s">
        <v>193</v>
      </c>
      <c r="E11" s="308">
        <f>VLOOKUP(C11,'SOR RATE 2026-27'!A:D,4,0)</f>
        <v>532.63</v>
      </c>
      <c r="F11" s="303">
        <v>150</v>
      </c>
      <c r="G11" s="308">
        <f>E11*F11</f>
        <v>79894.5</v>
      </c>
      <c r="H11" s="303"/>
    </row>
    <row r="12" spans="1:13" ht="29.25" customHeight="1">
      <c r="A12" s="303">
        <v>3</v>
      </c>
      <c r="B12" s="281" t="s">
        <v>304</v>
      </c>
      <c r="C12" s="282">
        <v>7130310046</v>
      </c>
      <c r="D12" s="303" t="s">
        <v>193</v>
      </c>
      <c r="E12" s="308">
        <f>VLOOKUP(C12,'SOR RATE 2026-27'!A:D,4,0)</f>
        <v>582.21</v>
      </c>
      <c r="F12" s="303">
        <v>150</v>
      </c>
      <c r="G12" s="303"/>
      <c r="H12" s="308">
        <f>E12*F12</f>
        <v>87331.5</v>
      </c>
    </row>
    <row r="13" spans="1:13" ht="15" customHeight="1">
      <c r="A13" s="303">
        <v>4</v>
      </c>
      <c r="B13" s="290" t="s">
        <v>87</v>
      </c>
      <c r="C13" s="282">
        <v>7130820013</v>
      </c>
      <c r="D13" s="303" t="s">
        <v>93</v>
      </c>
      <c r="E13" s="308">
        <f>VLOOKUP(C13,'SOR RATE 2026-27'!A:D,4,0)</f>
        <v>187.29</v>
      </c>
      <c r="F13" s="303">
        <v>6</v>
      </c>
      <c r="G13" s="308">
        <f>E13*F13</f>
        <v>1123.74</v>
      </c>
      <c r="H13" s="308">
        <f>E13*F13</f>
        <v>1123.74</v>
      </c>
      <c r="I13" s="182"/>
    </row>
    <row r="14" spans="1:13" ht="26.25" customHeight="1">
      <c r="A14" s="303">
        <v>5</v>
      </c>
      <c r="B14" s="290" t="s">
        <v>305</v>
      </c>
      <c r="C14" s="282">
        <v>7130320050</v>
      </c>
      <c r="D14" s="286" t="s">
        <v>89</v>
      </c>
      <c r="E14" s="308">
        <f>VLOOKUP(C14,'SOR RATE 2026-27'!A:D,4,0)</f>
        <v>1218.98</v>
      </c>
      <c r="F14" s="303">
        <v>6</v>
      </c>
      <c r="G14" s="308">
        <f>F14*E14</f>
        <v>7313.88</v>
      </c>
      <c r="H14" s="308">
        <f>F14*E14</f>
        <v>7313.88</v>
      </c>
      <c r="I14" s="182"/>
    </row>
    <row r="15" spans="1:13" ht="27" customHeight="1">
      <c r="A15" s="303">
        <v>6</v>
      </c>
      <c r="B15" s="290" t="s">
        <v>306</v>
      </c>
      <c r="C15" s="282">
        <v>7130320052</v>
      </c>
      <c r="D15" s="286" t="s">
        <v>14</v>
      </c>
      <c r="E15" s="308">
        <f>VLOOKUP(C15,'SOR RATE 2026-27'!A:D,4,0)</f>
        <v>1194.48</v>
      </c>
      <c r="F15" s="303">
        <v>6</v>
      </c>
      <c r="G15" s="308">
        <f>F15*E15</f>
        <v>7166.88</v>
      </c>
      <c r="H15" s="308">
        <f>F15*E15</f>
        <v>7166.88</v>
      </c>
      <c r="I15" s="182"/>
    </row>
    <row r="16" spans="1:13" ht="15" customHeight="1">
      <c r="A16" s="303">
        <v>7</v>
      </c>
      <c r="B16" s="281" t="s">
        <v>27</v>
      </c>
      <c r="C16" s="282">
        <v>7130820009</v>
      </c>
      <c r="D16" s="283" t="s">
        <v>14</v>
      </c>
      <c r="E16" s="308">
        <f>VLOOKUP(C16,'SOR RATE 2026-27'!A:D,4,0)</f>
        <v>378.54</v>
      </c>
      <c r="F16" s="303">
        <v>3</v>
      </c>
      <c r="G16" s="308">
        <f>F16*E16</f>
        <v>1135.6200000000001</v>
      </c>
      <c r="H16" s="308">
        <f>F16*E16</f>
        <v>1135.6200000000001</v>
      </c>
      <c r="I16" s="182"/>
    </row>
    <row r="17" spans="1:12" ht="16.5" customHeight="1">
      <c r="A17" s="303">
        <v>8</v>
      </c>
      <c r="B17" s="659" t="s">
        <v>274</v>
      </c>
      <c r="C17" s="303">
        <v>7130870013</v>
      </c>
      <c r="D17" s="303" t="s">
        <v>89</v>
      </c>
      <c r="E17" s="308">
        <f>VLOOKUP(C17,'SOR RATE 2026-27'!A:D,4,0)</f>
        <v>143.69</v>
      </c>
      <c r="F17" s="303">
        <v>1</v>
      </c>
      <c r="G17" s="308">
        <f t="shared" ref="G17:G31" si="0">E17*F17</f>
        <v>143.69</v>
      </c>
      <c r="H17" s="308">
        <f t="shared" ref="H17:H31" si="1">E17*F17</f>
        <v>143.69</v>
      </c>
    </row>
    <row r="18" spans="1:12" ht="15.75" customHeight="1">
      <c r="A18" s="303">
        <v>9</v>
      </c>
      <c r="B18" s="310" t="s">
        <v>275</v>
      </c>
      <c r="C18" s="303">
        <v>7130810681</v>
      </c>
      <c r="D18" s="303" t="s">
        <v>52</v>
      </c>
      <c r="E18" s="308">
        <f>VLOOKUP(C18,'SOR RATE 2026-27'!A:D,4,0)</f>
        <v>3548.55</v>
      </c>
      <c r="F18" s="303">
        <v>2</v>
      </c>
      <c r="G18" s="308">
        <f t="shared" si="0"/>
        <v>7097.1</v>
      </c>
      <c r="H18" s="308">
        <f t="shared" si="1"/>
        <v>7097.1</v>
      </c>
    </row>
    <row r="19" spans="1:12" ht="14.25" customHeight="1">
      <c r="A19" s="303">
        <v>10</v>
      </c>
      <c r="B19" s="310" t="s">
        <v>276</v>
      </c>
      <c r="C19" s="303">
        <v>7130860033</v>
      </c>
      <c r="D19" s="303" t="s">
        <v>14</v>
      </c>
      <c r="E19" s="308">
        <f>VLOOKUP(C19,'SOR RATE 2026-27'!A:D,4,0)</f>
        <v>1080.47</v>
      </c>
      <c r="F19" s="303">
        <v>2</v>
      </c>
      <c r="G19" s="308">
        <f t="shared" si="0"/>
        <v>2160.94</v>
      </c>
      <c r="H19" s="308">
        <f t="shared" si="1"/>
        <v>2160.94</v>
      </c>
    </row>
    <row r="20" spans="1:12" ht="16.5" customHeight="1">
      <c r="A20" s="303">
        <v>11</v>
      </c>
      <c r="B20" s="310" t="s">
        <v>277</v>
      </c>
      <c r="C20" s="303">
        <v>7130860076</v>
      </c>
      <c r="D20" s="303" t="s">
        <v>17</v>
      </c>
      <c r="E20" s="308">
        <f>VLOOKUP(C20,'SOR RATE 2026-27'!A:D,4,0)/1000</f>
        <v>87.273820000000001</v>
      </c>
      <c r="F20" s="303">
        <v>17</v>
      </c>
      <c r="G20" s="308">
        <f t="shared" si="0"/>
        <v>1483.6549399999999</v>
      </c>
      <c r="H20" s="308">
        <f t="shared" si="1"/>
        <v>1483.6549399999999</v>
      </c>
    </row>
    <row r="21" spans="1:12" ht="44.25" customHeight="1">
      <c r="A21" s="673">
        <v>12</v>
      </c>
      <c r="B21" s="291" t="s">
        <v>307</v>
      </c>
      <c r="C21" s="303">
        <v>7130200202</v>
      </c>
      <c r="D21" s="303" t="s">
        <v>65</v>
      </c>
      <c r="E21" s="308">
        <f>VLOOKUP(C21,'SOR RATE 2026-27'!A:D,4,0)</f>
        <v>2970.0000000000005</v>
      </c>
      <c r="F21" s="660">
        <f>0.65+0.6</f>
        <v>1.25</v>
      </c>
      <c r="G21" s="308">
        <f t="shared" si="0"/>
        <v>3712.5000000000005</v>
      </c>
      <c r="H21" s="308">
        <f t="shared" si="1"/>
        <v>3712.5000000000005</v>
      </c>
      <c r="I21" s="875" t="s">
        <v>1861</v>
      </c>
    </row>
    <row r="22" spans="1:12" ht="14.25" customHeight="1">
      <c r="A22" s="661">
        <v>13</v>
      </c>
      <c r="B22" s="662" t="s">
        <v>37</v>
      </c>
      <c r="C22" s="282">
        <v>7130211158</v>
      </c>
      <c r="D22" s="283" t="s">
        <v>38</v>
      </c>
      <c r="E22" s="308">
        <f>VLOOKUP(C22,'SOR RATE 2026-27'!A:D,4,0)</f>
        <v>183.37</v>
      </c>
      <c r="F22" s="303">
        <v>1</v>
      </c>
      <c r="G22" s="308">
        <f t="shared" si="0"/>
        <v>183.37</v>
      </c>
      <c r="H22" s="308">
        <f t="shared" si="1"/>
        <v>183.37</v>
      </c>
    </row>
    <row r="23" spans="1:12" ht="14.25" customHeight="1">
      <c r="A23" s="303">
        <v>14</v>
      </c>
      <c r="B23" s="662" t="s">
        <v>39</v>
      </c>
      <c r="C23" s="282">
        <v>7130210809</v>
      </c>
      <c r="D23" s="283" t="s">
        <v>38</v>
      </c>
      <c r="E23" s="308">
        <f>VLOOKUP(C23,'SOR RATE 2026-27'!A:D,4,0)</f>
        <v>409.72</v>
      </c>
      <c r="F23" s="303">
        <v>1</v>
      </c>
      <c r="G23" s="308">
        <f t="shared" si="0"/>
        <v>409.72</v>
      </c>
      <c r="H23" s="308">
        <f t="shared" si="1"/>
        <v>409.72</v>
      </c>
    </row>
    <row r="24" spans="1:12" ht="14.25" customHeight="1">
      <c r="A24" s="661">
        <v>15</v>
      </c>
      <c r="B24" s="281" t="s">
        <v>40</v>
      </c>
      <c r="C24" s="282">
        <v>7130610206</v>
      </c>
      <c r="D24" s="283" t="s">
        <v>17</v>
      </c>
      <c r="E24" s="308">
        <f>VLOOKUP(C24,'SOR RATE 2026-27'!A:D,4,0)/1000</f>
        <v>84.314549999999997</v>
      </c>
      <c r="F24" s="303">
        <v>2</v>
      </c>
      <c r="G24" s="308">
        <f t="shared" si="0"/>
        <v>168.62909999999999</v>
      </c>
      <c r="H24" s="308">
        <f t="shared" si="1"/>
        <v>168.62909999999999</v>
      </c>
      <c r="I24" s="183"/>
      <c r="J24" s="24"/>
    </row>
    <row r="25" spans="1:12" ht="15" customHeight="1">
      <c r="A25" s="303">
        <v>16</v>
      </c>
      <c r="B25" s="662" t="s">
        <v>41</v>
      </c>
      <c r="C25" s="282">
        <v>7130880041</v>
      </c>
      <c r="D25" s="283" t="s">
        <v>14</v>
      </c>
      <c r="E25" s="308">
        <f>VLOOKUP(C25,'SOR RATE 2026-27'!A:D,4,0)</f>
        <v>101.61</v>
      </c>
      <c r="F25" s="303">
        <v>1</v>
      </c>
      <c r="G25" s="308">
        <f t="shared" si="0"/>
        <v>101.61</v>
      </c>
      <c r="H25" s="308">
        <f t="shared" si="1"/>
        <v>101.61</v>
      </c>
    </row>
    <row r="26" spans="1:12" ht="14.25" customHeight="1">
      <c r="A26" s="661">
        <v>17</v>
      </c>
      <c r="B26" s="281" t="s">
        <v>197</v>
      </c>
      <c r="C26" s="282">
        <v>7130810692</v>
      </c>
      <c r="D26" s="283" t="s">
        <v>23</v>
      </c>
      <c r="E26" s="308">
        <f>VLOOKUP(C26,'SOR RATE 2026-27'!A:D,4,0)</f>
        <v>362.75</v>
      </c>
      <c r="F26" s="303">
        <v>4</v>
      </c>
      <c r="G26" s="308">
        <f t="shared" si="0"/>
        <v>1451</v>
      </c>
      <c r="H26" s="308">
        <f t="shared" si="1"/>
        <v>1451</v>
      </c>
    </row>
    <row r="27" spans="1:12" ht="13.5" customHeight="1">
      <c r="A27" s="661">
        <v>18</v>
      </c>
      <c r="B27" s="662" t="s">
        <v>279</v>
      </c>
      <c r="C27" s="282">
        <v>7130620609</v>
      </c>
      <c r="D27" s="283" t="s">
        <v>17</v>
      </c>
      <c r="E27" s="308">
        <f>VLOOKUP(C27,'SOR RATE 2026-27'!A:D,4,0)</f>
        <v>86.95</v>
      </c>
      <c r="F27" s="303">
        <v>5</v>
      </c>
      <c r="G27" s="308">
        <f t="shared" si="0"/>
        <v>434.75</v>
      </c>
      <c r="H27" s="308">
        <f t="shared" si="1"/>
        <v>434.75</v>
      </c>
    </row>
    <row r="28" spans="1:12" ht="13.5" customHeight="1">
      <c r="A28" s="303">
        <v>19</v>
      </c>
      <c r="B28" s="662" t="s">
        <v>280</v>
      </c>
      <c r="C28" s="282">
        <v>7130620614</v>
      </c>
      <c r="D28" s="283" t="s">
        <v>17</v>
      </c>
      <c r="E28" s="308">
        <f>VLOOKUP(C28,'SOR RATE 2026-27'!A:D,4,0)</f>
        <v>85.5</v>
      </c>
      <c r="F28" s="303">
        <v>1</v>
      </c>
      <c r="G28" s="308">
        <f t="shared" si="0"/>
        <v>85.5</v>
      </c>
      <c r="H28" s="308">
        <f t="shared" si="1"/>
        <v>85.5</v>
      </c>
    </row>
    <row r="29" spans="1:12" ht="30" customHeight="1">
      <c r="A29" s="303">
        <v>20</v>
      </c>
      <c r="B29" s="290" t="s">
        <v>281</v>
      </c>
      <c r="C29" s="303">
        <v>7130320044</v>
      </c>
      <c r="D29" s="283" t="s">
        <v>89</v>
      </c>
      <c r="E29" s="308">
        <f>VLOOKUP(C29,'SOR RATE 2026-27'!A:D,4,0)</f>
        <v>1163.8599999999999</v>
      </c>
      <c r="F29" s="303">
        <v>0</v>
      </c>
      <c r="G29" s="308">
        <f t="shared" si="0"/>
        <v>0</v>
      </c>
      <c r="H29" s="308">
        <f t="shared" si="1"/>
        <v>0</v>
      </c>
      <c r="I29" s="273"/>
      <c r="J29" s="219"/>
      <c r="K29" s="274"/>
      <c r="L29" s="274"/>
    </row>
    <row r="30" spans="1:12" ht="41.25" customHeight="1">
      <c r="A30" s="303">
        <v>21</v>
      </c>
      <c r="B30" s="290" t="s">
        <v>282</v>
      </c>
      <c r="C30" s="303">
        <v>7130642039</v>
      </c>
      <c r="D30" s="286" t="s">
        <v>14</v>
      </c>
      <c r="E30" s="308">
        <f>VLOOKUP(C30,'SOR RATE 2026-27'!A:D,4,0)</f>
        <v>870.41</v>
      </c>
      <c r="F30" s="303">
        <v>3</v>
      </c>
      <c r="G30" s="308">
        <f t="shared" si="0"/>
        <v>2611.23</v>
      </c>
      <c r="H30" s="308">
        <f t="shared" si="1"/>
        <v>2611.23</v>
      </c>
      <c r="I30" s="273"/>
      <c r="J30" s="273"/>
    </row>
    <row r="31" spans="1:12" ht="16.5" customHeight="1">
      <c r="A31" s="303">
        <v>22</v>
      </c>
      <c r="B31" s="290" t="s">
        <v>283</v>
      </c>
      <c r="C31" s="286">
        <v>7130320045</v>
      </c>
      <c r="D31" s="286" t="s">
        <v>14</v>
      </c>
      <c r="E31" s="308">
        <f>VLOOKUP(C31,'SOR RATE 2026-27'!A:D,4,0)</f>
        <v>34.57</v>
      </c>
      <c r="F31" s="303">
        <v>0</v>
      </c>
      <c r="G31" s="308">
        <f t="shared" si="0"/>
        <v>0</v>
      </c>
      <c r="H31" s="308">
        <f t="shared" si="1"/>
        <v>0</v>
      </c>
      <c r="I31" s="273"/>
      <c r="J31" s="273"/>
    </row>
    <row r="32" spans="1:12" ht="28.5" customHeight="1">
      <c r="A32" s="663">
        <v>23</v>
      </c>
      <c r="B32" s="312" t="s">
        <v>60</v>
      </c>
      <c r="C32" s="664"/>
      <c r="D32" s="664"/>
      <c r="E32" s="663"/>
      <c r="F32" s="663"/>
      <c r="G32" s="276">
        <f>SUM(G10:G31)</f>
        <v>142277.63087399999</v>
      </c>
      <c r="H32" s="276">
        <f>SUM(H10:H31)</f>
        <v>149714.63087399999</v>
      </c>
      <c r="I32" s="255"/>
      <c r="J32" s="255"/>
    </row>
    <row r="33" spans="1:10" ht="30" customHeight="1">
      <c r="A33" s="663">
        <v>24</v>
      </c>
      <c r="B33" s="312" t="s">
        <v>61</v>
      </c>
      <c r="C33" s="664"/>
      <c r="D33" s="664"/>
      <c r="E33" s="663"/>
      <c r="F33" s="663"/>
      <c r="G33" s="276">
        <f>G32/1.18</f>
        <v>120574.26345254238</v>
      </c>
      <c r="H33" s="276">
        <f>H32/1.18</f>
        <v>126876.80582542373</v>
      </c>
      <c r="I33" s="255"/>
      <c r="J33" s="255"/>
    </row>
    <row r="34" spans="1:10" ht="17.25" customHeight="1">
      <c r="A34" s="303">
        <v>25</v>
      </c>
      <c r="B34" s="281" t="s">
        <v>1760</v>
      </c>
      <c r="C34" s="661"/>
      <c r="D34" s="661"/>
      <c r="E34" s="303">
        <v>7.4999999999999997E-2</v>
      </c>
      <c r="F34" s="303"/>
      <c r="G34" s="308">
        <f>E34*G33</f>
        <v>9043.0697589406773</v>
      </c>
      <c r="H34" s="308">
        <f>E34*H33</f>
        <v>9515.7604369067794</v>
      </c>
      <c r="I34" s="255"/>
    </row>
    <row r="35" spans="1:10" ht="14.25" customHeight="1">
      <c r="A35" s="303">
        <v>26</v>
      </c>
      <c r="B35" s="662" t="s">
        <v>308</v>
      </c>
      <c r="C35" s="661"/>
      <c r="D35" s="661"/>
      <c r="E35" s="308">
        <v>13038.47</v>
      </c>
      <c r="F35" s="303">
        <v>1</v>
      </c>
      <c r="G35" s="308">
        <f>E35*F35</f>
        <v>13038.47</v>
      </c>
      <c r="H35" s="308">
        <f>E35*F35</f>
        <v>13038.47</v>
      </c>
    </row>
    <row r="36" spans="1:10" ht="15.75" customHeight="1">
      <c r="A36" s="303">
        <v>27</v>
      </c>
      <c r="B36" s="457" t="s">
        <v>1749</v>
      </c>
      <c r="C36" s="661"/>
      <c r="D36" s="661"/>
      <c r="E36" s="308"/>
      <c r="F36" s="303"/>
      <c r="G36" s="308"/>
      <c r="H36" s="308"/>
      <c r="J36" s="186"/>
    </row>
    <row r="37" spans="1:10" s="3" customFormat="1" ht="19.5" customHeight="1">
      <c r="A37" s="282" t="s">
        <v>66</v>
      </c>
      <c r="B37" s="281" t="s">
        <v>1636</v>
      </c>
      <c r="C37" s="454"/>
      <c r="D37" s="455"/>
      <c r="E37" s="285"/>
      <c r="F37" s="285">
        <v>0.02</v>
      </c>
      <c r="G37" s="456">
        <f>G33*F37</f>
        <v>2411.4852690508478</v>
      </c>
      <c r="H37" s="456">
        <f>H33*F37</f>
        <v>2537.5361165084746</v>
      </c>
      <c r="I37" s="173"/>
    </row>
    <row r="38" spans="1:10" ht="15" customHeight="1">
      <c r="A38" s="301">
        <v>28</v>
      </c>
      <c r="B38" s="320" t="s">
        <v>64</v>
      </c>
      <c r="C38" s="661"/>
      <c r="D38" s="303" t="s">
        <v>65</v>
      </c>
      <c r="E38" s="288">
        <f>740.31*1</f>
        <v>740.31</v>
      </c>
      <c r="F38" s="303">
        <v>1.25</v>
      </c>
      <c r="G38" s="308">
        <f>E38*F38</f>
        <v>925.38749999999993</v>
      </c>
      <c r="H38" s="308">
        <f>E38*F38</f>
        <v>925.38749999999993</v>
      </c>
      <c r="I38" s="686"/>
    </row>
    <row r="39" spans="1:10" ht="15" customHeight="1">
      <c r="A39" s="301">
        <v>29</v>
      </c>
      <c r="B39" s="674" t="s">
        <v>258</v>
      </c>
      <c r="C39" s="665"/>
      <c r="D39" s="286" t="s">
        <v>14</v>
      </c>
      <c r="E39" s="666">
        <f>3361.28*1</f>
        <v>3361.28</v>
      </c>
      <c r="F39" s="303">
        <v>2</v>
      </c>
      <c r="G39" s="308">
        <f>E39*F39</f>
        <v>6722.56</v>
      </c>
      <c r="H39" s="308">
        <f>E39*F39</f>
        <v>6722.56</v>
      </c>
      <c r="I39" s="686"/>
    </row>
    <row r="40" spans="1:10" ht="45" customHeight="1">
      <c r="A40" s="301">
        <v>30</v>
      </c>
      <c r="B40" s="281" t="s">
        <v>1637</v>
      </c>
      <c r="C40" s="665"/>
      <c r="D40" s="286"/>
      <c r="E40" s="308"/>
      <c r="F40" s="303"/>
      <c r="G40" s="308">
        <f>(G33+G34+G35+G37+G38+G39)*0.125</f>
        <v>19089.404497566738</v>
      </c>
      <c r="H40" s="308">
        <f>(H33+H34+H35+H37+H38+H39)*0.125</f>
        <v>19952.064984854875</v>
      </c>
    </row>
    <row r="41" spans="1:10" ht="28.5" customHeight="1">
      <c r="A41" s="675">
        <v>31</v>
      </c>
      <c r="B41" s="676" t="s">
        <v>1793</v>
      </c>
      <c r="C41" s="665"/>
      <c r="D41" s="286"/>
      <c r="E41" s="308"/>
      <c r="F41" s="303"/>
      <c r="G41" s="276">
        <f>G33+G34+G35+G37+G38+G39+G40</f>
        <v>171804.64047810066</v>
      </c>
      <c r="H41" s="276">
        <f>H33+H34+H35+H37+H38+H39+H40</f>
        <v>179568.58486369386</v>
      </c>
    </row>
    <row r="42" spans="1:10" ht="17.25" customHeight="1">
      <c r="A42" s="303">
        <v>32</v>
      </c>
      <c r="B42" s="281" t="s">
        <v>1794</v>
      </c>
      <c r="C42" s="665"/>
      <c r="D42" s="286"/>
      <c r="E42" s="308">
        <v>0.09</v>
      </c>
      <c r="F42" s="303"/>
      <c r="G42" s="308">
        <f>G41*E42</f>
        <v>15462.417643029059</v>
      </c>
      <c r="H42" s="308">
        <f>H41*E42</f>
        <v>16161.172637732447</v>
      </c>
    </row>
    <row r="43" spans="1:10" ht="16.5" customHeight="1">
      <c r="A43" s="303">
        <v>33</v>
      </c>
      <c r="B43" s="281" t="s">
        <v>1795</v>
      </c>
      <c r="C43" s="665"/>
      <c r="D43" s="286"/>
      <c r="E43" s="308">
        <v>0.09</v>
      </c>
      <c r="F43" s="303"/>
      <c r="G43" s="308">
        <f>G41*E43</f>
        <v>15462.417643029059</v>
      </c>
      <c r="H43" s="308">
        <f>H41*E43</f>
        <v>16161.172637732447</v>
      </c>
      <c r="I43" s="183"/>
    </row>
    <row r="44" spans="1:10" ht="27.75" customHeight="1">
      <c r="A44" s="301">
        <v>34</v>
      </c>
      <c r="B44" s="281" t="s">
        <v>1796</v>
      </c>
      <c r="C44" s="661"/>
      <c r="D44" s="661"/>
      <c r="E44" s="661"/>
      <c r="F44" s="661"/>
      <c r="G44" s="276">
        <f>G41+G42+G43</f>
        <v>202729.47576415879</v>
      </c>
      <c r="H44" s="276">
        <f>H41+H42+H43</f>
        <v>211890.93013915874</v>
      </c>
    </row>
    <row r="45" spans="1:10" ht="30">
      <c r="A45" s="675">
        <v>35</v>
      </c>
      <c r="B45" s="326" t="s">
        <v>73</v>
      </c>
      <c r="C45" s="667"/>
      <c r="D45" s="667"/>
      <c r="E45" s="667"/>
      <c r="F45" s="667"/>
      <c r="G45" s="276">
        <f>ROUND(G44,0)</f>
        <v>202729</v>
      </c>
      <c r="H45" s="276">
        <f>ROUND(H44,0)</f>
        <v>211891</v>
      </c>
    </row>
    <row r="46" spans="1:10" ht="20.25" customHeight="1">
      <c r="A46" s="1042" t="s">
        <v>74</v>
      </c>
      <c r="B46" s="1042"/>
      <c r="C46" s="478"/>
      <c r="D46" s="479"/>
      <c r="E46" s="248"/>
      <c r="F46" s="248"/>
      <c r="G46" s="248"/>
      <c r="H46" s="248"/>
    </row>
    <row r="47" spans="1:10" ht="44.25" customHeight="1">
      <c r="A47" s="740">
        <v>1</v>
      </c>
      <c r="B47" s="1043" t="s">
        <v>1917</v>
      </c>
      <c r="C47" s="1043"/>
      <c r="D47" s="1043"/>
      <c r="E47" s="1043"/>
      <c r="F47" s="1043"/>
      <c r="G47" s="1043"/>
      <c r="H47" s="1043"/>
    </row>
    <row r="48" spans="1:10" ht="22.5" customHeight="1">
      <c r="A48" s="479" t="s">
        <v>15</v>
      </c>
      <c r="B48" s="1036" t="s">
        <v>76</v>
      </c>
      <c r="C48" s="1036"/>
      <c r="D48" s="1036"/>
      <c r="E48" s="1036"/>
      <c r="F48" s="1036"/>
      <c r="G48" s="1036"/>
      <c r="H48" s="1036"/>
    </row>
    <row r="49" spans="1:8" ht="28.5" customHeight="1">
      <c r="A49" s="747">
        <v>3</v>
      </c>
      <c r="B49" s="1125" t="s">
        <v>1844</v>
      </c>
      <c r="C49" s="1125"/>
      <c r="D49" s="1125"/>
      <c r="E49" s="1125"/>
      <c r="F49" s="1125"/>
      <c r="G49" s="1125"/>
      <c r="H49" s="1125"/>
    </row>
    <row r="50" spans="1:8" ht="14.25">
      <c r="A50" s="255"/>
      <c r="B50" s="255"/>
      <c r="C50" s="255"/>
      <c r="D50" s="255"/>
      <c r="E50" s="255"/>
      <c r="F50" s="255"/>
      <c r="G50" s="255"/>
      <c r="H50" s="255"/>
    </row>
    <row r="51" spans="1:8" ht="12.75" customHeight="1">
      <c r="A51" s="256"/>
    </row>
  </sheetData>
  <mergeCells count="13">
    <mergeCell ref="B49:H49"/>
    <mergeCell ref="A46:B46"/>
    <mergeCell ref="B47:H47"/>
    <mergeCell ref="B48:H48"/>
    <mergeCell ref="B1:E1"/>
    <mergeCell ref="B3:H3"/>
    <mergeCell ref="A7:A8"/>
    <mergeCell ref="B7:B8"/>
    <mergeCell ref="C7:C8"/>
    <mergeCell ref="D7:D8"/>
    <mergeCell ref="E7:E8"/>
    <mergeCell ref="F7:F8"/>
    <mergeCell ref="G7:H7"/>
  </mergeCells>
  <conditionalFormatting sqref="B32">
    <cfRule type="cellIs" dxfId="7" priority="2" stopIfTrue="1" operator="equal">
      <formula>"?"</formula>
    </cfRule>
  </conditionalFormatting>
  <conditionalFormatting sqref="B33">
    <cfRule type="cellIs" dxfId="6" priority="1" stopIfTrue="1" operator="equal">
      <formula>"?"</formula>
    </cfRule>
  </conditionalFormatting>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1"/>
  <sheetViews>
    <sheetView workbookViewId="0">
      <pane ySplit="10" topLeftCell="A11" activePane="bottomLeft" state="frozen"/>
      <selection pane="bottomLeft" activeCell="G50" sqref="G50"/>
    </sheetView>
  </sheetViews>
  <sheetFormatPr defaultRowHeight="12.75"/>
  <cols>
    <col min="1" max="1" width="5.28515625" style="173" customWidth="1"/>
    <col min="2" max="2" width="70.5703125" style="173" customWidth="1"/>
    <col min="3" max="3" width="13.42578125" style="173" customWidth="1"/>
    <col min="4" max="4" width="6.7109375" style="173" customWidth="1"/>
    <col min="5" max="5" width="10.7109375" style="173" customWidth="1"/>
    <col min="6" max="6" width="6.42578125" style="173" customWidth="1"/>
    <col min="7" max="10" width="12.7109375" style="173" customWidth="1"/>
    <col min="11" max="11" width="11.28515625" style="173" customWidth="1"/>
    <col min="12" max="15" width="9.140625" style="173"/>
    <col min="16" max="16" width="11" style="173" bestFit="1" customWidth="1"/>
    <col min="17" max="255" width="9.140625" style="173"/>
    <col min="256" max="256" width="5.28515625" style="173" customWidth="1"/>
    <col min="257" max="257" width="70.5703125" style="173" customWidth="1"/>
    <col min="258" max="258" width="13.42578125" style="173" customWidth="1"/>
    <col min="259" max="259" width="6.7109375" style="173" customWidth="1"/>
    <col min="260" max="260" width="10.7109375" style="173" customWidth="1"/>
    <col min="261" max="261" width="6.42578125" style="173" customWidth="1"/>
    <col min="262" max="263" width="12.7109375" style="173" customWidth="1"/>
    <col min="264" max="264" width="18.28515625" style="173" customWidth="1"/>
    <col min="265" max="265" width="16.140625" style="173" customWidth="1"/>
    <col min="266" max="266" width="30" style="173" customWidth="1"/>
    <col min="267" max="267" width="11.28515625" style="173" customWidth="1"/>
    <col min="268" max="271" width="9.140625" style="173"/>
    <col min="272" max="272" width="11" style="173" bestFit="1" customWidth="1"/>
    <col min="273" max="511" width="9.140625" style="173"/>
    <col min="512" max="512" width="5.28515625" style="173" customWidth="1"/>
    <col min="513" max="513" width="70.5703125" style="173" customWidth="1"/>
    <col min="514" max="514" width="13.42578125" style="173" customWidth="1"/>
    <col min="515" max="515" width="6.7109375" style="173" customWidth="1"/>
    <col min="516" max="516" width="10.7109375" style="173" customWidth="1"/>
    <col min="517" max="517" width="6.42578125" style="173" customWidth="1"/>
    <col min="518" max="519" width="12.7109375" style="173" customWidth="1"/>
    <col min="520" max="520" width="18.28515625" style="173" customWidth="1"/>
    <col min="521" max="521" width="16.140625" style="173" customWidth="1"/>
    <col min="522" max="522" width="30" style="173" customWidth="1"/>
    <col min="523" max="523" width="11.28515625" style="173" customWidth="1"/>
    <col min="524" max="527" width="9.140625" style="173"/>
    <col min="528" max="528" width="11" style="173" bestFit="1" customWidth="1"/>
    <col min="529" max="767" width="9.140625" style="173"/>
    <col min="768" max="768" width="5.28515625" style="173" customWidth="1"/>
    <col min="769" max="769" width="70.5703125" style="173" customWidth="1"/>
    <col min="770" max="770" width="13.42578125" style="173" customWidth="1"/>
    <col min="771" max="771" width="6.7109375" style="173" customWidth="1"/>
    <col min="772" max="772" width="10.7109375" style="173" customWidth="1"/>
    <col min="773" max="773" width="6.42578125" style="173" customWidth="1"/>
    <col min="774" max="775" width="12.7109375" style="173" customWidth="1"/>
    <col min="776" max="776" width="18.28515625" style="173" customWidth="1"/>
    <col min="777" max="777" width="16.140625" style="173" customWidth="1"/>
    <col min="778" max="778" width="30" style="173" customWidth="1"/>
    <col min="779" max="779" width="11.28515625" style="173" customWidth="1"/>
    <col min="780" max="783" width="9.140625" style="173"/>
    <col min="784" max="784" width="11" style="173" bestFit="1" customWidth="1"/>
    <col min="785" max="1023" width="9.140625" style="173"/>
    <col min="1024" max="1024" width="5.28515625" style="173" customWidth="1"/>
    <col min="1025" max="1025" width="70.5703125" style="173" customWidth="1"/>
    <col min="1026" max="1026" width="13.42578125" style="173" customWidth="1"/>
    <col min="1027" max="1027" width="6.7109375" style="173" customWidth="1"/>
    <col min="1028" max="1028" width="10.7109375" style="173" customWidth="1"/>
    <col min="1029" max="1029" width="6.42578125" style="173" customWidth="1"/>
    <col min="1030" max="1031" width="12.7109375" style="173" customWidth="1"/>
    <col min="1032" max="1032" width="18.28515625" style="173" customWidth="1"/>
    <col min="1033" max="1033" width="16.140625" style="173" customWidth="1"/>
    <col min="1034" max="1034" width="30" style="173" customWidth="1"/>
    <col min="1035" max="1035" width="11.28515625" style="173" customWidth="1"/>
    <col min="1036" max="1039" width="9.140625" style="173"/>
    <col min="1040" max="1040" width="11" style="173" bestFit="1" customWidth="1"/>
    <col min="1041" max="1279" width="9.140625" style="173"/>
    <col min="1280" max="1280" width="5.28515625" style="173" customWidth="1"/>
    <col min="1281" max="1281" width="70.5703125" style="173" customWidth="1"/>
    <col min="1282" max="1282" width="13.42578125" style="173" customWidth="1"/>
    <col min="1283" max="1283" width="6.7109375" style="173" customWidth="1"/>
    <col min="1284" max="1284" width="10.7109375" style="173" customWidth="1"/>
    <col min="1285" max="1285" width="6.42578125" style="173" customWidth="1"/>
    <col min="1286" max="1287" width="12.7109375" style="173" customWidth="1"/>
    <col min="1288" max="1288" width="18.28515625" style="173" customWidth="1"/>
    <col min="1289" max="1289" width="16.140625" style="173" customWidth="1"/>
    <col min="1290" max="1290" width="30" style="173" customWidth="1"/>
    <col min="1291" max="1291" width="11.28515625" style="173" customWidth="1"/>
    <col min="1292" max="1295" width="9.140625" style="173"/>
    <col min="1296" max="1296" width="11" style="173" bestFit="1" customWidth="1"/>
    <col min="1297" max="1535" width="9.140625" style="173"/>
    <col min="1536" max="1536" width="5.28515625" style="173" customWidth="1"/>
    <col min="1537" max="1537" width="70.5703125" style="173" customWidth="1"/>
    <col min="1538" max="1538" width="13.42578125" style="173" customWidth="1"/>
    <col min="1539" max="1539" width="6.7109375" style="173" customWidth="1"/>
    <col min="1540" max="1540" width="10.7109375" style="173" customWidth="1"/>
    <col min="1541" max="1541" width="6.42578125" style="173" customWidth="1"/>
    <col min="1542" max="1543" width="12.7109375" style="173" customWidth="1"/>
    <col min="1544" max="1544" width="18.28515625" style="173" customWidth="1"/>
    <col min="1545" max="1545" width="16.140625" style="173" customWidth="1"/>
    <col min="1546" max="1546" width="30" style="173" customWidth="1"/>
    <col min="1547" max="1547" width="11.28515625" style="173" customWidth="1"/>
    <col min="1548" max="1551" width="9.140625" style="173"/>
    <col min="1552" max="1552" width="11" style="173" bestFit="1" customWidth="1"/>
    <col min="1553" max="1791" width="9.140625" style="173"/>
    <col min="1792" max="1792" width="5.28515625" style="173" customWidth="1"/>
    <col min="1793" max="1793" width="70.5703125" style="173" customWidth="1"/>
    <col min="1794" max="1794" width="13.42578125" style="173" customWidth="1"/>
    <col min="1795" max="1795" width="6.7109375" style="173" customWidth="1"/>
    <col min="1796" max="1796" width="10.7109375" style="173" customWidth="1"/>
    <col min="1797" max="1797" width="6.42578125" style="173" customWidth="1"/>
    <col min="1798" max="1799" width="12.7109375" style="173" customWidth="1"/>
    <col min="1800" max="1800" width="18.28515625" style="173" customWidth="1"/>
    <col min="1801" max="1801" width="16.140625" style="173" customWidth="1"/>
    <col min="1802" max="1802" width="30" style="173" customWidth="1"/>
    <col min="1803" max="1803" width="11.28515625" style="173" customWidth="1"/>
    <col min="1804" max="1807" width="9.140625" style="173"/>
    <col min="1808" max="1808" width="11" style="173" bestFit="1" customWidth="1"/>
    <col min="1809" max="2047" width="9.140625" style="173"/>
    <col min="2048" max="2048" width="5.28515625" style="173" customWidth="1"/>
    <col min="2049" max="2049" width="70.5703125" style="173" customWidth="1"/>
    <col min="2050" max="2050" width="13.42578125" style="173" customWidth="1"/>
    <col min="2051" max="2051" width="6.7109375" style="173" customWidth="1"/>
    <col min="2052" max="2052" width="10.7109375" style="173" customWidth="1"/>
    <col min="2053" max="2053" width="6.42578125" style="173" customWidth="1"/>
    <col min="2054" max="2055" width="12.7109375" style="173" customWidth="1"/>
    <col min="2056" max="2056" width="18.28515625" style="173" customWidth="1"/>
    <col min="2057" max="2057" width="16.140625" style="173" customWidth="1"/>
    <col min="2058" max="2058" width="30" style="173" customWidth="1"/>
    <col min="2059" max="2059" width="11.28515625" style="173" customWidth="1"/>
    <col min="2060" max="2063" width="9.140625" style="173"/>
    <col min="2064" max="2064" width="11" style="173" bestFit="1" customWidth="1"/>
    <col min="2065" max="2303" width="9.140625" style="173"/>
    <col min="2304" max="2304" width="5.28515625" style="173" customWidth="1"/>
    <col min="2305" max="2305" width="70.5703125" style="173" customWidth="1"/>
    <col min="2306" max="2306" width="13.42578125" style="173" customWidth="1"/>
    <col min="2307" max="2307" width="6.7109375" style="173" customWidth="1"/>
    <col min="2308" max="2308" width="10.7109375" style="173" customWidth="1"/>
    <col min="2309" max="2309" width="6.42578125" style="173" customWidth="1"/>
    <col min="2310" max="2311" width="12.7109375" style="173" customWidth="1"/>
    <col min="2312" max="2312" width="18.28515625" style="173" customWidth="1"/>
    <col min="2313" max="2313" width="16.140625" style="173" customWidth="1"/>
    <col min="2314" max="2314" width="30" style="173" customWidth="1"/>
    <col min="2315" max="2315" width="11.28515625" style="173" customWidth="1"/>
    <col min="2316" max="2319" width="9.140625" style="173"/>
    <col min="2320" max="2320" width="11" style="173" bestFit="1" customWidth="1"/>
    <col min="2321" max="2559" width="9.140625" style="173"/>
    <col min="2560" max="2560" width="5.28515625" style="173" customWidth="1"/>
    <col min="2561" max="2561" width="70.5703125" style="173" customWidth="1"/>
    <col min="2562" max="2562" width="13.42578125" style="173" customWidth="1"/>
    <col min="2563" max="2563" width="6.7109375" style="173" customWidth="1"/>
    <col min="2564" max="2564" width="10.7109375" style="173" customWidth="1"/>
    <col min="2565" max="2565" width="6.42578125" style="173" customWidth="1"/>
    <col min="2566" max="2567" width="12.7109375" style="173" customWidth="1"/>
    <col min="2568" max="2568" width="18.28515625" style="173" customWidth="1"/>
    <col min="2569" max="2569" width="16.140625" style="173" customWidth="1"/>
    <col min="2570" max="2570" width="30" style="173" customWidth="1"/>
    <col min="2571" max="2571" width="11.28515625" style="173" customWidth="1"/>
    <col min="2572" max="2575" width="9.140625" style="173"/>
    <col min="2576" max="2576" width="11" style="173" bestFit="1" customWidth="1"/>
    <col min="2577" max="2815" width="9.140625" style="173"/>
    <col min="2816" max="2816" width="5.28515625" style="173" customWidth="1"/>
    <col min="2817" max="2817" width="70.5703125" style="173" customWidth="1"/>
    <col min="2818" max="2818" width="13.42578125" style="173" customWidth="1"/>
    <col min="2819" max="2819" width="6.7109375" style="173" customWidth="1"/>
    <col min="2820" max="2820" width="10.7109375" style="173" customWidth="1"/>
    <col min="2821" max="2821" width="6.42578125" style="173" customWidth="1"/>
    <col min="2822" max="2823" width="12.7109375" style="173" customWidth="1"/>
    <col min="2824" max="2824" width="18.28515625" style="173" customWidth="1"/>
    <col min="2825" max="2825" width="16.140625" style="173" customWidth="1"/>
    <col min="2826" max="2826" width="30" style="173" customWidth="1"/>
    <col min="2827" max="2827" width="11.28515625" style="173" customWidth="1"/>
    <col min="2828" max="2831" width="9.140625" style="173"/>
    <col min="2832" max="2832" width="11" style="173" bestFit="1" customWidth="1"/>
    <col min="2833" max="3071" width="9.140625" style="173"/>
    <col min="3072" max="3072" width="5.28515625" style="173" customWidth="1"/>
    <col min="3073" max="3073" width="70.5703125" style="173" customWidth="1"/>
    <col min="3074" max="3074" width="13.42578125" style="173" customWidth="1"/>
    <col min="3075" max="3075" width="6.7109375" style="173" customWidth="1"/>
    <col min="3076" max="3076" width="10.7109375" style="173" customWidth="1"/>
    <col min="3077" max="3077" width="6.42578125" style="173" customWidth="1"/>
    <col min="3078" max="3079" width="12.7109375" style="173" customWidth="1"/>
    <col min="3080" max="3080" width="18.28515625" style="173" customWidth="1"/>
    <col min="3081" max="3081" width="16.140625" style="173" customWidth="1"/>
    <col min="3082" max="3082" width="30" style="173" customWidth="1"/>
    <col min="3083" max="3083" width="11.28515625" style="173" customWidth="1"/>
    <col min="3084" max="3087" width="9.140625" style="173"/>
    <col min="3088" max="3088" width="11" style="173" bestFit="1" customWidth="1"/>
    <col min="3089" max="3327" width="9.140625" style="173"/>
    <col min="3328" max="3328" width="5.28515625" style="173" customWidth="1"/>
    <col min="3329" max="3329" width="70.5703125" style="173" customWidth="1"/>
    <col min="3330" max="3330" width="13.42578125" style="173" customWidth="1"/>
    <col min="3331" max="3331" width="6.7109375" style="173" customWidth="1"/>
    <col min="3332" max="3332" width="10.7109375" style="173" customWidth="1"/>
    <col min="3333" max="3333" width="6.42578125" style="173" customWidth="1"/>
    <col min="3334" max="3335" width="12.7109375" style="173" customWidth="1"/>
    <col min="3336" max="3336" width="18.28515625" style="173" customWidth="1"/>
    <col min="3337" max="3337" width="16.140625" style="173" customWidth="1"/>
    <col min="3338" max="3338" width="30" style="173" customWidth="1"/>
    <col min="3339" max="3339" width="11.28515625" style="173" customWidth="1"/>
    <col min="3340" max="3343" width="9.140625" style="173"/>
    <col min="3344" max="3344" width="11" style="173" bestFit="1" customWidth="1"/>
    <col min="3345" max="3583" width="9.140625" style="173"/>
    <col min="3584" max="3584" width="5.28515625" style="173" customWidth="1"/>
    <col min="3585" max="3585" width="70.5703125" style="173" customWidth="1"/>
    <col min="3586" max="3586" width="13.42578125" style="173" customWidth="1"/>
    <col min="3587" max="3587" width="6.7109375" style="173" customWidth="1"/>
    <col min="3588" max="3588" width="10.7109375" style="173" customWidth="1"/>
    <col min="3589" max="3589" width="6.42578125" style="173" customWidth="1"/>
    <col min="3590" max="3591" width="12.7109375" style="173" customWidth="1"/>
    <col min="3592" max="3592" width="18.28515625" style="173" customWidth="1"/>
    <col min="3593" max="3593" width="16.140625" style="173" customWidth="1"/>
    <col min="3594" max="3594" width="30" style="173" customWidth="1"/>
    <col min="3595" max="3595" width="11.28515625" style="173" customWidth="1"/>
    <col min="3596" max="3599" width="9.140625" style="173"/>
    <col min="3600" max="3600" width="11" style="173" bestFit="1" customWidth="1"/>
    <col min="3601" max="3839" width="9.140625" style="173"/>
    <col min="3840" max="3840" width="5.28515625" style="173" customWidth="1"/>
    <col min="3841" max="3841" width="70.5703125" style="173" customWidth="1"/>
    <col min="3842" max="3842" width="13.42578125" style="173" customWidth="1"/>
    <col min="3843" max="3843" width="6.7109375" style="173" customWidth="1"/>
    <col min="3844" max="3844" width="10.7109375" style="173" customWidth="1"/>
    <col min="3845" max="3845" width="6.42578125" style="173" customWidth="1"/>
    <col min="3846" max="3847" width="12.7109375" style="173" customWidth="1"/>
    <col min="3848" max="3848" width="18.28515625" style="173" customWidth="1"/>
    <col min="3849" max="3849" width="16.140625" style="173" customWidth="1"/>
    <col min="3850" max="3850" width="30" style="173" customWidth="1"/>
    <col min="3851" max="3851" width="11.28515625" style="173" customWidth="1"/>
    <col min="3852" max="3855" width="9.140625" style="173"/>
    <col min="3856" max="3856" width="11" style="173" bestFit="1" customWidth="1"/>
    <col min="3857" max="4095" width="9.140625" style="173"/>
    <col min="4096" max="4096" width="5.28515625" style="173" customWidth="1"/>
    <col min="4097" max="4097" width="70.5703125" style="173" customWidth="1"/>
    <col min="4098" max="4098" width="13.42578125" style="173" customWidth="1"/>
    <col min="4099" max="4099" width="6.7109375" style="173" customWidth="1"/>
    <col min="4100" max="4100" width="10.7109375" style="173" customWidth="1"/>
    <col min="4101" max="4101" width="6.42578125" style="173" customWidth="1"/>
    <col min="4102" max="4103" width="12.7109375" style="173" customWidth="1"/>
    <col min="4104" max="4104" width="18.28515625" style="173" customWidth="1"/>
    <col min="4105" max="4105" width="16.140625" style="173" customWidth="1"/>
    <col min="4106" max="4106" width="30" style="173" customWidth="1"/>
    <col min="4107" max="4107" width="11.28515625" style="173" customWidth="1"/>
    <col min="4108" max="4111" width="9.140625" style="173"/>
    <col min="4112" max="4112" width="11" style="173" bestFit="1" customWidth="1"/>
    <col min="4113" max="4351" width="9.140625" style="173"/>
    <col min="4352" max="4352" width="5.28515625" style="173" customWidth="1"/>
    <col min="4353" max="4353" width="70.5703125" style="173" customWidth="1"/>
    <col min="4354" max="4354" width="13.42578125" style="173" customWidth="1"/>
    <col min="4355" max="4355" width="6.7109375" style="173" customWidth="1"/>
    <col min="4356" max="4356" width="10.7109375" style="173" customWidth="1"/>
    <col min="4357" max="4357" width="6.42578125" style="173" customWidth="1"/>
    <col min="4358" max="4359" width="12.7109375" style="173" customWidth="1"/>
    <col min="4360" max="4360" width="18.28515625" style="173" customWidth="1"/>
    <col min="4361" max="4361" width="16.140625" style="173" customWidth="1"/>
    <col min="4362" max="4362" width="30" style="173" customWidth="1"/>
    <col min="4363" max="4363" width="11.28515625" style="173" customWidth="1"/>
    <col min="4364" max="4367" width="9.140625" style="173"/>
    <col min="4368" max="4368" width="11" style="173" bestFit="1" customWidth="1"/>
    <col min="4369" max="4607" width="9.140625" style="173"/>
    <col min="4608" max="4608" width="5.28515625" style="173" customWidth="1"/>
    <col min="4609" max="4609" width="70.5703125" style="173" customWidth="1"/>
    <col min="4610" max="4610" width="13.42578125" style="173" customWidth="1"/>
    <col min="4611" max="4611" width="6.7109375" style="173" customWidth="1"/>
    <col min="4612" max="4612" width="10.7109375" style="173" customWidth="1"/>
    <col min="4613" max="4613" width="6.42578125" style="173" customWidth="1"/>
    <col min="4614" max="4615" width="12.7109375" style="173" customWidth="1"/>
    <col min="4616" max="4616" width="18.28515625" style="173" customWidth="1"/>
    <col min="4617" max="4617" width="16.140625" style="173" customWidth="1"/>
    <col min="4618" max="4618" width="30" style="173" customWidth="1"/>
    <col min="4619" max="4619" width="11.28515625" style="173" customWidth="1"/>
    <col min="4620" max="4623" width="9.140625" style="173"/>
    <col min="4624" max="4624" width="11" style="173" bestFit="1" customWidth="1"/>
    <col min="4625" max="4863" width="9.140625" style="173"/>
    <col min="4864" max="4864" width="5.28515625" style="173" customWidth="1"/>
    <col min="4865" max="4865" width="70.5703125" style="173" customWidth="1"/>
    <col min="4866" max="4866" width="13.42578125" style="173" customWidth="1"/>
    <col min="4867" max="4867" width="6.7109375" style="173" customWidth="1"/>
    <col min="4868" max="4868" width="10.7109375" style="173" customWidth="1"/>
    <col min="4869" max="4869" width="6.42578125" style="173" customWidth="1"/>
    <col min="4870" max="4871" width="12.7109375" style="173" customWidth="1"/>
    <col min="4872" max="4872" width="18.28515625" style="173" customWidth="1"/>
    <col min="4873" max="4873" width="16.140625" style="173" customWidth="1"/>
    <col min="4874" max="4874" width="30" style="173" customWidth="1"/>
    <col min="4875" max="4875" width="11.28515625" style="173" customWidth="1"/>
    <col min="4876" max="4879" width="9.140625" style="173"/>
    <col min="4880" max="4880" width="11" style="173" bestFit="1" customWidth="1"/>
    <col min="4881" max="5119" width="9.140625" style="173"/>
    <col min="5120" max="5120" width="5.28515625" style="173" customWidth="1"/>
    <col min="5121" max="5121" width="70.5703125" style="173" customWidth="1"/>
    <col min="5122" max="5122" width="13.42578125" style="173" customWidth="1"/>
    <col min="5123" max="5123" width="6.7109375" style="173" customWidth="1"/>
    <col min="5124" max="5124" width="10.7109375" style="173" customWidth="1"/>
    <col min="5125" max="5125" width="6.42578125" style="173" customWidth="1"/>
    <col min="5126" max="5127" width="12.7109375" style="173" customWidth="1"/>
    <col min="5128" max="5128" width="18.28515625" style="173" customWidth="1"/>
    <col min="5129" max="5129" width="16.140625" style="173" customWidth="1"/>
    <col min="5130" max="5130" width="30" style="173" customWidth="1"/>
    <col min="5131" max="5131" width="11.28515625" style="173" customWidth="1"/>
    <col min="5132" max="5135" width="9.140625" style="173"/>
    <col min="5136" max="5136" width="11" style="173" bestFit="1" customWidth="1"/>
    <col min="5137" max="5375" width="9.140625" style="173"/>
    <col min="5376" max="5376" width="5.28515625" style="173" customWidth="1"/>
    <col min="5377" max="5377" width="70.5703125" style="173" customWidth="1"/>
    <col min="5378" max="5378" width="13.42578125" style="173" customWidth="1"/>
    <col min="5379" max="5379" width="6.7109375" style="173" customWidth="1"/>
    <col min="5380" max="5380" width="10.7109375" style="173" customWidth="1"/>
    <col min="5381" max="5381" width="6.42578125" style="173" customWidth="1"/>
    <col min="5382" max="5383" width="12.7109375" style="173" customWidth="1"/>
    <col min="5384" max="5384" width="18.28515625" style="173" customWidth="1"/>
    <col min="5385" max="5385" width="16.140625" style="173" customWidth="1"/>
    <col min="5386" max="5386" width="30" style="173" customWidth="1"/>
    <col min="5387" max="5387" width="11.28515625" style="173" customWidth="1"/>
    <col min="5388" max="5391" width="9.140625" style="173"/>
    <col min="5392" max="5392" width="11" style="173" bestFit="1" customWidth="1"/>
    <col min="5393" max="5631" width="9.140625" style="173"/>
    <col min="5632" max="5632" width="5.28515625" style="173" customWidth="1"/>
    <col min="5633" max="5633" width="70.5703125" style="173" customWidth="1"/>
    <col min="5634" max="5634" width="13.42578125" style="173" customWidth="1"/>
    <col min="5635" max="5635" width="6.7109375" style="173" customWidth="1"/>
    <col min="5636" max="5636" width="10.7109375" style="173" customWidth="1"/>
    <col min="5637" max="5637" width="6.42578125" style="173" customWidth="1"/>
    <col min="5638" max="5639" width="12.7109375" style="173" customWidth="1"/>
    <col min="5640" max="5640" width="18.28515625" style="173" customWidth="1"/>
    <col min="5641" max="5641" width="16.140625" style="173" customWidth="1"/>
    <col min="5642" max="5642" width="30" style="173" customWidth="1"/>
    <col min="5643" max="5643" width="11.28515625" style="173" customWidth="1"/>
    <col min="5644" max="5647" width="9.140625" style="173"/>
    <col min="5648" max="5648" width="11" style="173" bestFit="1" customWidth="1"/>
    <col min="5649" max="5887" width="9.140625" style="173"/>
    <col min="5888" max="5888" width="5.28515625" style="173" customWidth="1"/>
    <col min="5889" max="5889" width="70.5703125" style="173" customWidth="1"/>
    <col min="5890" max="5890" width="13.42578125" style="173" customWidth="1"/>
    <col min="5891" max="5891" width="6.7109375" style="173" customWidth="1"/>
    <col min="5892" max="5892" width="10.7109375" style="173" customWidth="1"/>
    <col min="5893" max="5893" width="6.42578125" style="173" customWidth="1"/>
    <col min="5894" max="5895" width="12.7109375" style="173" customWidth="1"/>
    <col min="5896" max="5896" width="18.28515625" style="173" customWidth="1"/>
    <col min="5897" max="5897" width="16.140625" style="173" customWidth="1"/>
    <col min="5898" max="5898" width="30" style="173" customWidth="1"/>
    <col min="5899" max="5899" width="11.28515625" style="173" customWidth="1"/>
    <col min="5900" max="5903" width="9.140625" style="173"/>
    <col min="5904" max="5904" width="11" style="173" bestFit="1" customWidth="1"/>
    <col min="5905" max="6143" width="9.140625" style="173"/>
    <col min="6144" max="6144" width="5.28515625" style="173" customWidth="1"/>
    <col min="6145" max="6145" width="70.5703125" style="173" customWidth="1"/>
    <col min="6146" max="6146" width="13.42578125" style="173" customWidth="1"/>
    <col min="6147" max="6147" width="6.7109375" style="173" customWidth="1"/>
    <col min="6148" max="6148" width="10.7109375" style="173" customWidth="1"/>
    <col min="6149" max="6149" width="6.42578125" style="173" customWidth="1"/>
    <col min="6150" max="6151" width="12.7109375" style="173" customWidth="1"/>
    <col min="6152" max="6152" width="18.28515625" style="173" customWidth="1"/>
    <col min="6153" max="6153" width="16.140625" style="173" customWidth="1"/>
    <col min="6154" max="6154" width="30" style="173" customWidth="1"/>
    <col min="6155" max="6155" width="11.28515625" style="173" customWidth="1"/>
    <col min="6156" max="6159" width="9.140625" style="173"/>
    <col min="6160" max="6160" width="11" style="173" bestFit="1" customWidth="1"/>
    <col min="6161" max="6399" width="9.140625" style="173"/>
    <col min="6400" max="6400" width="5.28515625" style="173" customWidth="1"/>
    <col min="6401" max="6401" width="70.5703125" style="173" customWidth="1"/>
    <col min="6402" max="6402" width="13.42578125" style="173" customWidth="1"/>
    <col min="6403" max="6403" width="6.7109375" style="173" customWidth="1"/>
    <col min="6404" max="6404" width="10.7109375" style="173" customWidth="1"/>
    <col min="6405" max="6405" width="6.42578125" style="173" customWidth="1"/>
    <col min="6406" max="6407" width="12.7109375" style="173" customWidth="1"/>
    <col min="6408" max="6408" width="18.28515625" style="173" customWidth="1"/>
    <col min="6409" max="6409" width="16.140625" style="173" customWidth="1"/>
    <col min="6410" max="6410" width="30" style="173" customWidth="1"/>
    <col min="6411" max="6411" width="11.28515625" style="173" customWidth="1"/>
    <col min="6412" max="6415" width="9.140625" style="173"/>
    <col min="6416" max="6416" width="11" style="173" bestFit="1" customWidth="1"/>
    <col min="6417" max="6655" width="9.140625" style="173"/>
    <col min="6656" max="6656" width="5.28515625" style="173" customWidth="1"/>
    <col min="6657" max="6657" width="70.5703125" style="173" customWidth="1"/>
    <col min="6658" max="6658" width="13.42578125" style="173" customWidth="1"/>
    <col min="6659" max="6659" width="6.7109375" style="173" customWidth="1"/>
    <col min="6660" max="6660" width="10.7109375" style="173" customWidth="1"/>
    <col min="6661" max="6661" width="6.42578125" style="173" customWidth="1"/>
    <col min="6662" max="6663" width="12.7109375" style="173" customWidth="1"/>
    <col min="6664" max="6664" width="18.28515625" style="173" customWidth="1"/>
    <col min="6665" max="6665" width="16.140625" style="173" customWidth="1"/>
    <col min="6666" max="6666" width="30" style="173" customWidth="1"/>
    <col min="6667" max="6667" width="11.28515625" style="173" customWidth="1"/>
    <col min="6668" max="6671" width="9.140625" style="173"/>
    <col min="6672" max="6672" width="11" style="173" bestFit="1" customWidth="1"/>
    <col min="6673" max="6911" width="9.140625" style="173"/>
    <col min="6912" max="6912" width="5.28515625" style="173" customWidth="1"/>
    <col min="6913" max="6913" width="70.5703125" style="173" customWidth="1"/>
    <col min="6914" max="6914" width="13.42578125" style="173" customWidth="1"/>
    <col min="6915" max="6915" width="6.7109375" style="173" customWidth="1"/>
    <col min="6916" max="6916" width="10.7109375" style="173" customWidth="1"/>
    <col min="6917" max="6917" width="6.42578125" style="173" customWidth="1"/>
    <col min="6918" max="6919" width="12.7109375" style="173" customWidth="1"/>
    <col min="6920" max="6920" width="18.28515625" style="173" customWidth="1"/>
    <col min="6921" max="6921" width="16.140625" style="173" customWidth="1"/>
    <col min="6922" max="6922" width="30" style="173" customWidth="1"/>
    <col min="6923" max="6923" width="11.28515625" style="173" customWidth="1"/>
    <col min="6924" max="6927" width="9.140625" style="173"/>
    <col min="6928" max="6928" width="11" style="173" bestFit="1" customWidth="1"/>
    <col min="6929" max="7167" width="9.140625" style="173"/>
    <col min="7168" max="7168" width="5.28515625" style="173" customWidth="1"/>
    <col min="7169" max="7169" width="70.5703125" style="173" customWidth="1"/>
    <col min="7170" max="7170" width="13.42578125" style="173" customWidth="1"/>
    <col min="7171" max="7171" width="6.7109375" style="173" customWidth="1"/>
    <col min="7172" max="7172" width="10.7109375" style="173" customWidth="1"/>
    <col min="7173" max="7173" width="6.42578125" style="173" customWidth="1"/>
    <col min="7174" max="7175" width="12.7109375" style="173" customWidth="1"/>
    <col min="7176" max="7176" width="18.28515625" style="173" customWidth="1"/>
    <col min="7177" max="7177" width="16.140625" style="173" customWidth="1"/>
    <col min="7178" max="7178" width="30" style="173" customWidth="1"/>
    <col min="7179" max="7179" width="11.28515625" style="173" customWidth="1"/>
    <col min="7180" max="7183" width="9.140625" style="173"/>
    <col min="7184" max="7184" width="11" style="173" bestFit="1" customWidth="1"/>
    <col min="7185" max="7423" width="9.140625" style="173"/>
    <col min="7424" max="7424" width="5.28515625" style="173" customWidth="1"/>
    <col min="7425" max="7425" width="70.5703125" style="173" customWidth="1"/>
    <col min="7426" max="7426" width="13.42578125" style="173" customWidth="1"/>
    <col min="7427" max="7427" width="6.7109375" style="173" customWidth="1"/>
    <col min="7428" max="7428" width="10.7109375" style="173" customWidth="1"/>
    <col min="7429" max="7429" width="6.42578125" style="173" customWidth="1"/>
    <col min="7430" max="7431" width="12.7109375" style="173" customWidth="1"/>
    <col min="7432" max="7432" width="18.28515625" style="173" customWidth="1"/>
    <col min="7433" max="7433" width="16.140625" style="173" customWidth="1"/>
    <col min="7434" max="7434" width="30" style="173" customWidth="1"/>
    <col min="7435" max="7435" width="11.28515625" style="173" customWidth="1"/>
    <col min="7436" max="7439" width="9.140625" style="173"/>
    <col min="7440" max="7440" width="11" style="173" bestFit="1" customWidth="1"/>
    <col min="7441" max="7679" width="9.140625" style="173"/>
    <col min="7680" max="7680" width="5.28515625" style="173" customWidth="1"/>
    <col min="7681" max="7681" width="70.5703125" style="173" customWidth="1"/>
    <col min="7682" max="7682" width="13.42578125" style="173" customWidth="1"/>
    <col min="7683" max="7683" width="6.7109375" style="173" customWidth="1"/>
    <col min="7684" max="7684" width="10.7109375" style="173" customWidth="1"/>
    <col min="7685" max="7685" width="6.42578125" style="173" customWidth="1"/>
    <col min="7686" max="7687" width="12.7109375" style="173" customWidth="1"/>
    <col min="7688" max="7688" width="18.28515625" style="173" customWidth="1"/>
    <col min="7689" max="7689" width="16.140625" style="173" customWidth="1"/>
    <col min="7690" max="7690" width="30" style="173" customWidth="1"/>
    <col min="7691" max="7691" width="11.28515625" style="173" customWidth="1"/>
    <col min="7692" max="7695" width="9.140625" style="173"/>
    <col min="7696" max="7696" width="11" style="173" bestFit="1" customWidth="1"/>
    <col min="7697" max="7935" width="9.140625" style="173"/>
    <col min="7936" max="7936" width="5.28515625" style="173" customWidth="1"/>
    <col min="7937" max="7937" width="70.5703125" style="173" customWidth="1"/>
    <col min="7938" max="7938" width="13.42578125" style="173" customWidth="1"/>
    <col min="7939" max="7939" width="6.7109375" style="173" customWidth="1"/>
    <col min="7940" max="7940" width="10.7109375" style="173" customWidth="1"/>
    <col min="7941" max="7941" width="6.42578125" style="173" customWidth="1"/>
    <col min="7942" max="7943" width="12.7109375" style="173" customWidth="1"/>
    <col min="7944" max="7944" width="18.28515625" style="173" customWidth="1"/>
    <col min="7945" max="7945" width="16.140625" style="173" customWidth="1"/>
    <col min="7946" max="7946" width="30" style="173" customWidth="1"/>
    <col min="7947" max="7947" width="11.28515625" style="173" customWidth="1"/>
    <col min="7948" max="7951" width="9.140625" style="173"/>
    <col min="7952" max="7952" width="11" style="173" bestFit="1" customWidth="1"/>
    <col min="7953" max="8191" width="9.140625" style="173"/>
    <col min="8192" max="8192" width="5.28515625" style="173" customWidth="1"/>
    <col min="8193" max="8193" width="70.5703125" style="173" customWidth="1"/>
    <col min="8194" max="8194" width="13.42578125" style="173" customWidth="1"/>
    <col min="8195" max="8195" width="6.7109375" style="173" customWidth="1"/>
    <col min="8196" max="8196" width="10.7109375" style="173" customWidth="1"/>
    <col min="8197" max="8197" width="6.42578125" style="173" customWidth="1"/>
    <col min="8198" max="8199" width="12.7109375" style="173" customWidth="1"/>
    <col min="8200" max="8200" width="18.28515625" style="173" customWidth="1"/>
    <col min="8201" max="8201" width="16.140625" style="173" customWidth="1"/>
    <col min="8202" max="8202" width="30" style="173" customWidth="1"/>
    <col min="8203" max="8203" width="11.28515625" style="173" customWidth="1"/>
    <col min="8204" max="8207" width="9.140625" style="173"/>
    <col min="8208" max="8208" width="11" style="173" bestFit="1" customWidth="1"/>
    <col min="8209" max="8447" width="9.140625" style="173"/>
    <col min="8448" max="8448" width="5.28515625" style="173" customWidth="1"/>
    <col min="8449" max="8449" width="70.5703125" style="173" customWidth="1"/>
    <col min="8450" max="8450" width="13.42578125" style="173" customWidth="1"/>
    <col min="8451" max="8451" width="6.7109375" style="173" customWidth="1"/>
    <col min="8452" max="8452" width="10.7109375" style="173" customWidth="1"/>
    <col min="8453" max="8453" width="6.42578125" style="173" customWidth="1"/>
    <col min="8454" max="8455" width="12.7109375" style="173" customWidth="1"/>
    <col min="8456" max="8456" width="18.28515625" style="173" customWidth="1"/>
    <col min="8457" max="8457" width="16.140625" style="173" customWidth="1"/>
    <col min="8458" max="8458" width="30" style="173" customWidth="1"/>
    <col min="8459" max="8459" width="11.28515625" style="173" customWidth="1"/>
    <col min="8460" max="8463" width="9.140625" style="173"/>
    <col min="8464" max="8464" width="11" style="173" bestFit="1" customWidth="1"/>
    <col min="8465" max="8703" width="9.140625" style="173"/>
    <col min="8704" max="8704" width="5.28515625" style="173" customWidth="1"/>
    <col min="8705" max="8705" width="70.5703125" style="173" customWidth="1"/>
    <col min="8706" max="8706" width="13.42578125" style="173" customWidth="1"/>
    <col min="8707" max="8707" width="6.7109375" style="173" customWidth="1"/>
    <col min="8708" max="8708" width="10.7109375" style="173" customWidth="1"/>
    <col min="8709" max="8709" width="6.42578125" style="173" customWidth="1"/>
    <col min="8710" max="8711" width="12.7109375" style="173" customWidth="1"/>
    <col min="8712" max="8712" width="18.28515625" style="173" customWidth="1"/>
    <col min="8713" max="8713" width="16.140625" style="173" customWidth="1"/>
    <col min="8714" max="8714" width="30" style="173" customWidth="1"/>
    <col min="8715" max="8715" width="11.28515625" style="173" customWidth="1"/>
    <col min="8716" max="8719" width="9.140625" style="173"/>
    <col min="8720" max="8720" width="11" style="173" bestFit="1" customWidth="1"/>
    <col min="8721" max="8959" width="9.140625" style="173"/>
    <col min="8960" max="8960" width="5.28515625" style="173" customWidth="1"/>
    <col min="8961" max="8961" width="70.5703125" style="173" customWidth="1"/>
    <col min="8962" max="8962" width="13.42578125" style="173" customWidth="1"/>
    <col min="8963" max="8963" width="6.7109375" style="173" customWidth="1"/>
    <col min="8964" max="8964" width="10.7109375" style="173" customWidth="1"/>
    <col min="8965" max="8965" width="6.42578125" style="173" customWidth="1"/>
    <col min="8966" max="8967" width="12.7109375" style="173" customWidth="1"/>
    <col min="8968" max="8968" width="18.28515625" style="173" customWidth="1"/>
    <col min="8969" max="8969" width="16.140625" style="173" customWidth="1"/>
    <col min="8970" max="8970" width="30" style="173" customWidth="1"/>
    <col min="8971" max="8971" width="11.28515625" style="173" customWidth="1"/>
    <col min="8972" max="8975" width="9.140625" style="173"/>
    <col min="8976" max="8976" width="11" style="173" bestFit="1" customWidth="1"/>
    <col min="8977" max="9215" width="9.140625" style="173"/>
    <col min="9216" max="9216" width="5.28515625" style="173" customWidth="1"/>
    <col min="9217" max="9217" width="70.5703125" style="173" customWidth="1"/>
    <col min="9218" max="9218" width="13.42578125" style="173" customWidth="1"/>
    <col min="9219" max="9219" width="6.7109375" style="173" customWidth="1"/>
    <col min="9220" max="9220" width="10.7109375" style="173" customWidth="1"/>
    <col min="9221" max="9221" width="6.42578125" style="173" customWidth="1"/>
    <col min="9222" max="9223" width="12.7109375" style="173" customWidth="1"/>
    <col min="9224" max="9224" width="18.28515625" style="173" customWidth="1"/>
    <col min="9225" max="9225" width="16.140625" style="173" customWidth="1"/>
    <col min="9226" max="9226" width="30" style="173" customWidth="1"/>
    <col min="9227" max="9227" width="11.28515625" style="173" customWidth="1"/>
    <col min="9228" max="9231" width="9.140625" style="173"/>
    <col min="9232" max="9232" width="11" style="173" bestFit="1" customWidth="1"/>
    <col min="9233" max="9471" width="9.140625" style="173"/>
    <col min="9472" max="9472" width="5.28515625" style="173" customWidth="1"/>
    <col min="9473" max="9473" width="70.5703125" style="173" customWidth="1"/>
    <col min="9474" max="9474" width="13.42578125" style="173" customWidth="1"/>
    <col min="9475" max="9475" width="6.7109375" style="173" customWidth="1"/>
    <col min="9476" max="9476" width="10.7109375" style="173" customWidth="1"/>
    <col min="9477" max="9477" width="6.42578125" style="173" customWidth="1"/>
    <col min="9478" max="9479" width="12.7109375" style="173" customWidth="1"/>
    <col min="9480" max="9480" width="18.28515625" style="173" customWidth="1"/>
    <col min="9481" max="9481" width="16.140625" style="173" customWidth="1"/>
    <col min="9482" max="9482" width="30" style="173" customWidth="1"/>
    <col min="9483" max="9483" width="11.28515625" style="173" customWidth="1"/>
    <col min="9484" max="9487" width="9.140625" style="173"/>
    <col min="9488" max="9488" width="11" style="173" bestFit="1" customWidth="1"/>
    <col min="9489" max="9727" width="9.140625" style="173"/>
    <col min="9728" max="9728" width="5.28515625" style="173" customWidth="1"/>
    <col min="9729" max="9729" width="70.5703125" style="173" customWidth="1"/>
    <col min="9730" max="9730" width="13.42578125" style="173" customWidth="1"/>
    <col min="9731" max="9731" width="6.7109375" style="173" customWidth="1"/>
    <col min="9732" max="9732" width="10.7109375" style="173" customWidth="1"/>
    <col min="9733" max="9733" width="6.42578125" style="173" customWidth="1"/>
    <col min="9734" max="9735" width="12.7109375" style="173" customWidth="1"/>
    <col min="9736" max="9736" width="18.28515625" style="173" customWidth="1"/>
    <col min="9737" max="9737" width="16.140625" style="173" customWidth="1"/>
    <col min="9738" max="9738" width="30" style="173" customWidth="1"/>
    <col min="9739" max="9739" width="11.28515625" style="173" customWidth="1"/>
    <col min="9740" max="9743" width="9.140625" style="173"/>
    <col min="9744" max="9744" width="11" style="173" bestFit="1" customWidth="1"/>
    <col min="9745" max="9983" width="9.140625" style="173"/>
    <col min="9984" max="9984" width="5.28515625" style="173" customWidth="1"/>
    <col min="9985" max="9985" width="70.5703125" style="173" customWidth="1"/>
    <col min="9986" max="9986" width="13.42578125" style="173" customWidth="1"/>
    <col min="9987" max="9987" width="6.7109375" style="173" customWidth="1"/>
    <col min="9988" max="9988" width="10.7109375" style="173" customWidth="1"/>
    <col min="9989" max="9989" width="6.42578125" style="173" customWidth="1"/>
    <col min="9990" max="9991" width="12.7109375" style="173" customWidth="1"/>
    <col min="9992" max="9992" width="18.28515625" style="173" customWidth="1"/>
    <col min="9993" max="9993" width="16.140625" style="173" customWidth="1"/>
    <col min="9994" max="9994" width="30" style="173" customWidth="1"/>
    <col min="9995" max="9995" width="11.28515625" style="173" customWidth="1"/>
    <col min="9996" max="9999" width="9.140625" style="173"/>
    <col min="10000" max="10000" width="11" style="173" bestFit="1" customWidth="1"/>
    <col min="10001" max="10239" width="9.140625" style="173"/>
    <col min="10240" max="10240" width="5.28515625" style="173" customWidth="1"/>
    <col min="10241" max="10241" width="70.5703125" style="173" customWidth="1"/>
    <col min="10242" max="10242" width="13.42578125" style="173" customWidth="1"/>
    <col min="10243" max="10243" width="6.7109375" style="173" customWidth="1"/>
    <col min="10244" max="10244" width="10.7109375" style="173" customWidth="1"/>
    <col min="10245" max="10245" width="6.42578125" style="173" customWidth="1"/>
    <col min="10246" max="10247" width="12.7109375" style="173" customWidth="1"/>
    <col min="10248" max="10248" width="18.28515625" style="173" customWidth="1"/>
    <col min="10249" max="10249" width="16.140625" style="173" customWidth="1"/>
    <col min="10250" max="10250" width="30" style="173" customWidth="1"/>
    <col min="10251" max="10251" width="11.28515625" style="173" customWidth="1"/>
    <col min="10252" max="10255" width="9.140625" style="173"/>
    <col min="10256" max="10256" width="11" style="173" bestFit="1" customWidth="1"/>
    <col min="10257" max="10495" width="9.140625" style="173"/>
    <col min="10496" max="10496" width="5.28515625" style="173" customWidth="1"/>
    <col min="10497" max="10497" width="70.5703125" style="173" customWidth="1"/>
    <col min="10498" max="10498" width="13.42578125" style="173" customWidth="1"/>
    <col min="10499" max="10499" width="6.7109375" style="173" customWidth="1"/>
    <col min="10500" max="10500" width="10.7109375" style="173" customWidth="1"/>
    <col min="10501" max="10501" width="6.42578125" style="173" customWidth="1"/>
    <col min="10502" max="10503" width="12.7109375" style="173" customWidth="1"/>
    <col min="10504" max="10504" width="18.28515625" style="173" customWidth="1"/>
    <col min="10505" max="10505" width="16.140625" style="173" customWidth="1"/>
    <col min="10506" max="10506" width="30" style="173" customWidth="1"/>
    <col min="10507" max="10507" width="11.28515625" style="173" customWidth="1"/>
    <col min="10508" max="10511" width="9.140625" style="173"/>
    <col min="10512" max="10512" width="11" style="173" bestFit="1" customWidth="1"/>
    <col min="10513" max="10751" width="9.140625" style="173"/>
    <col min="10752" max="10752" width="5.28515625" style="173" customWidth="1"/>
    <col min="10753" max="10753" width="70.5703125" style="173" customWidth="1"/>
    <col min="10754" max="10754" width="13.42578125" style="173" customWidth="1"/>
    <col min="10755" max="10755" width="6.7109375" style="173" customWidth="1"/>
    <col min="10756" max="10756" width="10.7109375" style="173" customWidth="1"/>
    <col min="10757" max="10757" width="6.42578125" style="173" customWidth="1"/>
    <col min="10758" max="10759" width="12.7109375" style="173" customWidth="1"/>
    <col min="10760" max="10760" width="18.28515625" style="173" customWidth="1"/>
    <col min="10761" max="10761" width="16.140625" style="173" customWidth="1"/>
    <col min="10762" max="10762" width="30" style="173" customWidth="1"/>
    <col min="10763" max="10763" width="11.28515625" style="173" customWidth="1"/>
    <col min="10764" max="10767" width="9.140625" style="173"/>
    <col min="10768" max="10768" width="11" style="173" bestFit="1" customWidth="1"/>
    <col min="10769" max="11007" width="9.140625" style="173"/>
    <col min="11008" max="11008" width="5.28515625" style="173" customWidth="1"/>
    <col min="11009" max="11009" width="70.5703125" style="173" customWidth="1"/>
    <col min="11010" max="11010" width="13.42578125" style="173" customWidth="1"/>
    <col min="11011" max="11011" width="6.7109375" style="173" customWidth="1"/>
    <col min="11012" max="11012" width="10.7109375" style="173" customWidth="1"/>
    <col min="11013" max="11013" width="6.42578125" style="173" customWidth="1"/>
    <col min="11014" max="11015" width="12.7109375" style="173" customWidth="1"/>
    <col min="11016" max="11016" width="18.28515625" style="173" customWidth="1"/>
    <col min="11017" max="11017" width="16.140625" style="173" customWidth="1"/>
    <col min="11018" max="11018" width="30" style="173" customWidth="1"/>
    <col min="11019" max="11019" width="11.28515625" style="173" customWidth="1"/>
    <col min="11020" max="11023" width="9.140625" style="173"/>
    <col min="11024" max="11024" width="11" style="173" bestFit="1" customWidth="1"/>
    <col min="11025" max="11263" width="9.140625" style="173"/>
    <col min="11264" max="11264" width="5.28515625" style="173" customWidth="1"/>
    <col min="11265" max="11265" width="70.5703125" style="173" customWidth="1"/>
    <col min="11266" max="11266" width="13.42578125" style="173" customWidth="1"/>
    <col min="11267" max="11267" width="6.7109375" style="173" customWidth="1"/>
    <col min="11268" max="11268" width="10.7109375" style="173" customWidth="1"/>
    <col min="11269" max="11269" width="6.42578125" style="173" customWidth="1"/>
    <col min="11270" max="11271" width="12.7109375" style="173" customWidth="1"/>
    <col min="11272" max="11272" width="18.28515625" style="173" customWidth="1"/>
    <col min="11273" max="11273" width="16.140625" style="173" customWidth="1"/>
    <col min="11274" max="11274" width="30" style="173" customWidth="1"/>
    <col min="11275" max="11275" width="11.28515625" style="173" customWidth="1"/>
    <col min="11276" max="11279" width="9.140625" style="173"/>
    <col min="11280" max="11280" width="11" style="173" bestFit="1" customWidth="1"/>
    <col min="11281" max="11519" width="9.140625" style="173"/>
    <col min="11520" max="11520" width="5.28515625" style="173" customWidth="1"/>
    <col min="11521" max="11521" width="70.5703125" style="173" customWidth="1"/>
    <col min="11522" max="11522" width="13.42578125" style="173" customWidth="1"/>
    <col min="11523" max="11523" width="6.7109375" style="173" customWidth="1"/>
    <col min="11524" max="11524" width="10.7109375" style="173" customWidth="1"/>
    <col min="11525" max="11525" width="6.42578125" style="173" customWidth="1"/>
    <col min="11526" max="11527" width="12.7109375" style="173" customWidth="1"/>
    <col min="11528" max="11528" width="18.28515625" style="173" customWidth="1"/>
    <col min="11529" max="11529" width="16.140625" style="173" customWidth="1"/>
    <col min="11530" max="11530" width="30" style="173" customWidth="1"/>
    <col min="11531" max="11531" width="11.28515625" style="173" customWidth="1"/>
    <col min="11532" max="11535" width="9.140625" style="173"/>
    <col min="11536" max="11536" width="11" style="173" bestFit="1" customWidth="1"/>
    <col min="11537" max="11775" width="9.140625" style="173"/>
    <col min="11776" max="11776" width="5.28515625" style="173" customWidth="1"/>
    <col min="11777" max="11777" width="70.5703125" style="173" customWidth="1"/>
    <col min="11778" max="11778" width="13.42578125" style="173" customWidth="1"/>
    <col min="11779" max="11779" width="6.7109375" style="173" customWidth="1"/>
    <col min="11780" max="11780" width="10.7109375" style="173" customWidth="1"/>
    <col min="11781" max="11781" width="6.42578125" style="173" customWidth="1"/>
    <col min="11782" max="11783" width="12.7109375" style="173" customWidth="1"/>
    <col min="11784" max="11784" width="18.28515625" style="173" customWidth="1"/>
    <col min="11785" max="11785" width="16.140625" style="173" customWidth="1"/>
    <col min="11786" max="11786" width="30" style="173" customWidth="1"/>
    <col min="11787" max="11787" width="11.28515625" style="173" customWidth="1"/>
    <col min="11788" max="11791" width="9.140625" style="173"/>
    <col min="11792" max="11792" width="11" style="173" bestFit="1" customWidth="1"/>
    <col min="11793" max="12031" width="9.140625" style="173"/>
    <col min="12032" max="12032" width="5.28515625" style="173" customWidth="1"/>
    <col min="12033" max="12033" width="70.5703125" style="173" customWidth="1"/>
    <col min="12034" max="12034" width="13.42578125" style="173" customWidth="1"/>
    <col min="12035" max="12035" width="6.7109375" style="173" customWidth="1"/>
    <col min="12036" max="12036" width="10.7109375" style="173" customWidth="1"/>
    <col min="12037" max="12037" width="6.42578125" style="173" customWidth="1"/>
    <col min="12038" max="12039" width="12.7109375" style="173" customWidth="1"/>
    <col min="12040" max="12040" width="18.28515625" style="173" customWidth="1"/>
    <col min="12041" max="12041" width="16.140625" style="173" customWidth="1"/>
    <col min="12042" max="12042" width="30" style="173" customWidth="1"/>
    <col min="12043" max="12043" width="11.28515625" style="173" customWidth="1"/>
    <col min="12044" max="12047" width="9.140625" style="173"/>
    <col min="12048" max="12048" width="11" style="173" bestFit="1" customWidth="1"/>
    <col min="12049" max="12287" width="9.140625" style="173"/>
    <col min="12288" max="12288" width="5.28515625" style="173" customWidth="1"/>
    <col min="12289" max="12289" width="70.5703125" style="173" customWidth="1"/>
    <col min="12290" max="12290" width="13.42578125" style="173" customWidth="1"/>
    <col min="12291" max="12291" width="6.7109375" style="173" customWidth="1"/>
    <col min="12292" max="12292" width="10.7109375" style="173" customWidth="1"/>
    <col min="12293" max="12293" width="6.42578125" style="173" customWidth="1"/>
    <col min="12294" max="12295" width="12.7109375" style="173" customWidth="1"/>
    <col min="12296" max="12296" width="18.28515625" style="173" customWidth="1"/>
    <col min="12297" max="12297" width="16.140625" style="173" customWidth="1"/>
    <col min="12298" max="12298" width="30" style="173" customWidth="1"/>
    <col min="12299" max="12299" width="11.28515625" style="173" customWidth="1"/>
    <col min="12300" max="12303" width="9.140625" style="173"/>
    <col min="12304" max="12304" width="11" style="173" bestFit="1" customWidth="1"/>
    <col min="12305" max="12543" width="9.140625" style="173"/>
    <col min="12544" max="12544" width="5.28515625" style="173" customWidth="1"/>
    <col min="12545" max="12545" width="70.5703125" style="173" customWidth="1"/>
    <col min="12546" max="12546" width="13.42578125" style="173" customWidth="1"/>
    <col min="12547" max="12547" width="6.7109375" style="173" customWidth="1"/>
    <col min="12548" max="12548" width="10.7109375" style="173" customWidth="1"/>
    <col min="12549" max="12549" width="6.42578125" style="173" customWidth="1"/>
    <col min="12550" max="12551" width="12.7109375" style="173" customWidth="1"/>
    <col min="12552" max="12552" width="18.28515625" style="173" customWidth="1"/>
    <col min="12553" max="12553" width="16.140625" style="173" customWidth="1"/>
    <col min="12554" max="12554" width="30" style="173" customWidth="1"/>
    <col min="12555" max="12555" width="11.28515625" style="173" customWidth="1"/>
    <col min="12556" max="12559" width="9.140625" style="173"/>
    <col min="12560" max="12560" width="11" style="173" bestFit="1" customWidth="1"/>
    <col min="12561" max="12799" width="9.140625" style="173"/>
    <col min="12800" max="12800" width="5.28515625" style="173" customWidth="1"/>
    <col min="12801" max="12801" width="70.5703125" style="173" customWidth="1"/>
    <col min="12802" max="12802" width="13.42578125" style="173" customWidth="1"/>
    <col min="12803" max="12803" width="6.7109375" style="173" customWidth="1"/>
    <col min="12804" max="12804" width="10.7109375" style="173" customWidth="1"/>
    <col min="12805" max="12805" width="6.42578125" style="173" customWidth="1"/>
    <col min="12806" max="12807" width="12.7109375" style="173" customWidth="1"/>
    <col min="12808" max="12808" width="18.28515625" style="173" customWidth="1"/>
    <col min="12809" max="12809" width="16.140625" style="173" customWidth="1"/>
    <col min="12810" max="12810" width="30" style="173" customWidth="1"/>
    <col min="12811" max="12811" width="11.28515625" style="173" customWidth="1"/>
    <col min="12812" max="12815" width="9.140625" style="173"/>
    <col min="12816" max="12816" width="11" style="173" bestFit="1" customWidth="1"/>
    <col min="12817" max="13055" width="9.140625" style="173"/>
    <col min="13056" max="13056" width="5.28515625" style="173" customWidth="1"/>
    <col min="13057" max="13057" width="70.5703125" style="173" customWidth="1"/>
    <col min="13058" max="13058" width="13.42578125" style="173" customWidth="1"/>
    <col min="13059" max="13059" width="6.7109375" style="173" customWidth="1"/>
    <col min="13060" max="13060" width="10.7109375" style="173" customWidth="1"/>
    <col min="13061" max="13061" width="6.42578125" style="173" customWidth="1"/>
    <col min="13062" max="13063" width="12.7109375" style="173" customWidth="1"/>
    <col min="13064" max="13064" width="18.28515625" style="173" customWidth="1"/>
    <col min="13065" max="13065" width="16.140625" style="173" customWidth="1"/>
    <col min="13066" max="13066" width="30" style="173" customWidth="1"/>
    <col min="13067" max="13067" width="11.28515625" style="173" customWidth="1"/>
    <col min="13068" max="13071" width="9.140625" style="173"/>
    <col min="13072" max="13072" width="11" style="173" bestFit="1" customWidth="1"/>
    <col min="13073" max="13311" width="9.140625" style="173"/>
    <col min="13312" max="13312" width="5.28515625" style="173" customWidth="1"/>
    <col min="13313" max="13313" width="70.5703125" style="173" customWidth="1"/>
    <col min="13314" max="13314" width="13.42578125" style="173" customWidth="1"/>
    <col min="13315" max="13315" width="6.7109375" style="173" customWidth="1"/>
    <col min="13316" max="13316" width="10.7109375" style="173" customWidth="1"/>
    <col min="13317" max="13317" width="6.42578125" style="173" customWidth="1"/>
    <col min="13318" max="13319" width="12.7109375" style="173" customWidth="1"/>
    <col min="13320" max="13320" width="18.28515625" style="173" customWidth="1"/>
    <col min="13321" max="13321" width="16.140625" style="173" customWidth="1"/>
    <col min="13322" max="13322" width="30" style="173" customWidth="1"/>
    <col min="13323" max="13323" width="11.28515625" style="173" customWidth="1"/>
    <col min="13324" max="13327" width="9.140625" style="173"/>
    <col min="13328" max="13328" width="11" style="173" bestFit="1" customWidth="1"/>
    <col min="13329" max="13567" width="9.140625" style="173"/>
    <col min="13568" max="13568" width="5.28515625" style="173" customWidth="1"/>
    <col min="13569" max="13569" width="70.5703125" style="173" customWidth="1"/>
    <col min="13570" max="13570" width="13.42578125" style="173" customWidth="1"/>
    <col min="13571" max="13571" width="6.7109375" style="173" customWidth="1"/>
    <col min="13572" max="13572" width="10.7109375" style="173" customWidth="1"/>
    <col min="13573" max="13573" width="6.42578125" style="173" customWidth="1"/>
    <col min="13574" max="13575" width="12.7109375" style="173" customWidth="1"/>
    <col min="13576" max="13576" width="18.28515625" style="173" customWidth="1"/>
    <col min="13577" max="13577" width="16.140625" style="173" customWidth="1"/>
    <col min="13578" max="13578" width="30" style="173" customWidth="1"/>
    <col min="13579" max="13579" width="11.28515625" style="173" customWidth="1"/>
    <col min="13580" max="13583" width="9.140625" style="173"/>
    <col min="13584" max="13584" width="11" style="173" bestFit="1" customWidth="1"/>
    <col min="13585" max="13823" width="9.140625" style="173"/>
    <col min="13824" max="13824" width="5.28515625" style="173" customWidth="1"/>
    <col min="13825" max="13825" width="70.5703125" style="173" customWidth="1"/>
    <col min="13826" max="13826" width="13.42578125" style="173" customWidth="1"/>
    <col min="13827" max="13827" width="6.7109375" style="173" customWidth="1"/>
    <col min="13828" max="13828" width="10.7109375" style="173" customWidth="1"/>
    <col min="13829" max="13829" width="6.42578125" style="173" customWidth="1"/>
    <col min="13830" max="13831" width="12.7109375" style="173" customWidth="1"/>
    <col min="13832" max="13832" width="18.28515625" style="173" customWidth="1"/>
    <col min="13833" max="13833" width="16.140625" style="173" customWidth="1"/>
    <col min="13834" max="13834" width="30" style="173" customWidth="1"/>
    <col min="13835" max="13835" width="11.28515625" style="173" customWidth="1"/>
    <col min="13836" max="13839" width="9.140625" style="173"/>
    <col min="13840" max="13840" width="11" style="173" bestFit="1" customWidth="1"/>
    <col min="13841" max="14079" width="9.140625" style="173"/>
    <col min="14080" max="14080" width="5.28515625" style="173" customWidth="1"/>
    <col min="14081" max="14081" width="70.5703125" style="173" customWidth="1"/>
    <col min="14082" max="14082" width="13.42578125" style="173" customWidth="1"/>
    <col min="14083" max="14083" width="6.7109375" style="173" customWidth="1"/>
    <col min="14084" max="14084" width="10.7109375" style="173" customWidth="1"/>
    <col min="14085" max="14085" width="6.42578125" style="173" customWidth="1"/>
    <col min="14086" max="14087" width="12.7109375" style="173" customWidth="1"/>
    <col min="14088" max="14088" width="18.28515625" style="173" customWidth="1"/>
    <col min="14089" max="14089" width="16.140625" style="173" customWidth="1"/>
    <col min="14090" max="14090" width="30" style="173" customWidth="1"/>
    <col min="14091" max="14091" width="11.28515625" style="173" customWidth="1"/>
    <col min="14092" max="14095" width="9.140625" style="173"/>
    <col min="14096" max="14096" width="11" style="173" bestFit="1" customWidth="1"/>
    <col min="14097" max="14335" width="9.140625" style="173"/>
    <col min="14336" max="14336" width="5.28515625" style="173" customWidth="1"/>
    <col min="14337" max="14337" width="70.5703125" style="173" customWidth="1"/>
    <col min="14338" max="14338" width="13.42578125" style="173" customWidth="1"/>
    <col min="14339" max="14339" width="6.7109375" style="173" customWidth="1"/>
    <col min="14340" max="14340" width="10.7109375" style="173" customWidth="1"/>
    <col min="14341" max="14341" width="6.42578125" style="173" customWidth="1"/>
    <col min="14342" max="14343" width="12.7109375" style="173" customWidth="1"/>
    <col min="14344" max="14344" width="18.28515625" style="173" customWidth="1"/>
    <col min="14345" max="14345" width="16.140625" style="173" customWidth="1"/>
    <col min="14346" max="14346" width="30" style="173" customWidth="1"/>
    <col min="14347" max="14347" width="11.28515625" style="173" customWidth="1"/>
    <col min="14348" max="14351" width="9.140625" style="173"/>
    <col min="14352" max="14352" width="11" style="173" bestFit="1" customWidth="1"/>
    <col min="14353" max="14591" width="9.140625" style="173"/>
    <col min="14592" max="14592" width="5.28515625" style="173" customWidth="1"/>
    <col min="14593" max="14593" width="70.5703125" style="173" customWidth="1"/>
    <col min="14594" max="14594" width="13.42578125" style="173" customWidth="1"/>
    <col min="14595" max="14595" width="6.7109375" style="173" customWidth="1"/>
    <col min="14596" max="14596" width="10.7109375" style="173" customWidth="1"/>
    <col min="14597" max="14597" width="6.42578125" style="173" customWidth="1"/>
    <col min="14598" max="14599" width="12.7109375" style="173" customWidth="1"/>
    <col min="14600" max="14600" width="18.28515625" style="173" customWidth="1"/>
    <col min="14601" max="14601" width="16.140625" style="173" customWidth="1"/>
    <col min="14602" max="14602" width="30" style="173" customWidth="1"/>
    <col min="14603" max="14603" width="11.28515625" style="173" customWidth="1"/>
    <col min="14604" max="14607" width="9.140625" style="173"/>
    <col min="14608" max="14608" width="11" style="173" bestFit="1" customWidth="1"/>
    <col min="14609" max="14847" width="9.140625" style="173"/>
    <col min="14848" max="14848" width="5.28515625" style="173" customWidth="1"/>
    <col min="14849" max="14849" width="70.5703125" style="173" customWidth="1"/>
    <col min="14850" max="14850" width="13.42578125" style="173" customWidth="1"/>
    <col min="14851" max="14851" width="6.7109375" style="173" customWidth="1"/>
    <col min="14852" max="14852" width="10.7109375" style="173" customWidth="1"/>
    <col min="14853" max="14853" width="6.42578125" style="173" customWidth="1"/>
    <col min="14854" max="14855" width="12.7109375" style="173" customWidth="1"/>
    <col min="14856" max="14856" width="18.28515625" style="173" customWidth="1"/>
    <col min="14857" max="14857" width="16.140625" style="173" customWidth="1"/>
    <col min="14858" max="14858" width="30" style="173" customWidth="1"/>
    <col min="14859" max="14859" width="11.28515625" style="173" customWidth="1"/>
    <col min="14860" max="14863" width="9.140625" style="173"/>
    <col min="14864" max="14864" width="11" style="173" bestFit="1" customWidth="1"/>
    <col min="14865" max="15103" width="9.140625" style="173"/>
    <col min="15104" max="15104" width="5.28515625" style="173" customWidth="1"/>
    <col min="15105" max="15105" width="70.5703125" style="173" customWidth="1"/>
    <col min="15106" max="15106" width="13.42578125" style="173" customWidth="1"/>
    <col min="15107" max="15107" width="6.7109375" style="173" customWidth="1"/>
    <col min="15108" max="15108" width="10.7109375" style="173" customWidth="1"/>
    <col min="15109" max="15109" width="6.42578125" style="173" customWidth="1"/>
    <col min="15110" max="15111" width="12.7109375" style="173" customWidth="1"/>
    <col min="15112" max="15112" width="18.28515625" style="173" customWidth="1"/>
    <col min="15113" max="15113" width="16.140625" style="173" customWidth="1"/>
    <col min="15114" max="15114" width="30" style="173" customWidth="1"/>
    <col min="15115" max="15115" width="11.28515625" style="173" customWidth="1"/>
    <col min="15116" max="15119" width="9.140625" style="173"/>
    <col min="15120" max="15120" width="11" style="173" bestFit="1" customWidth="1"/>
    <col min="15121" max="15359" width="9.140625" style="173"/>
    <col min="15360" max="15360" width="5.28515625" style="173" customWidth="1"/>
    <col min="15361" max="15361" width="70.5703125" style="173" customWidth="1"/>
    <col min="15362" max="15362" width="13.42578125" style="173" customWidth="1"/>
    <col min="15363" max="15363" width="6.7109375" style="173" customWidth="1"/>
    <col min="15364" max="15364" width="10.7109375" style="173" customWidth="1"/>
    <col min="15365" max="15365" width="6.42578125" style="173" customWidth="1"/>
    <col min="15366" max="15367" width="12.7109375" style="173" customWidth="1"/>
    <col min="15368" max="15368" width="18.28515625" style="173" customWidth="1"/>
    <col min="15369" max="15369" width="16.140625" style="173" customWidth="1"/>
    <col min="15370" max="15370" width="30" style="173" customWidth="1"/>
    <col min="15371" max="15371" width="11.28515625" style="173" customWidth="1"/>
    <col min="15372" max="15375" width="9.140625" style="173"/>
    <col min="15376" max="15376" width="11" style="173" bestFit="1" customWidth="1"/>
    <col min="15377" max="15615" width="9.140625" style="173"/>
    <col min="15616" max="15616" width="5.28515625" style="173" customWidth="1"/>
    <col min="15617" max="15617" width="70.5703125" style="173" customWidth="1"/>
    <col min="15618" max="15618" width="13.42578125" style="173" customWidth="1"/>
    <col min="15619" max="15619" width="6.7109375" style="173" customWidth="1"/>
    <col min="15620" max="15620" width="10.7109375" style="173" customWidth="1"/>
    <col min="15621" max="15621" width="6.42578125" style="173" customWidth="1"/>
    <col min="15622" max="15623" width="12.7109375" style="173" customWidth="1"/>
    <col min="15624" max="15624" width="18.28515625" style="173" customWidth="1"/>
    <col min="15625" max="15625" width="16.140625" style="173" customWidth="1"/>
    <col min="15626" max="15626" width="30" style="173" customWidth="1"/>
    <col min="15627" max="15627" width="11.28515625" style="173" customWidth="1"/>
    <col min="15628" max="15631" width="9.140625" style="173"/>
    <col min="15632" max="15632" width="11" style="173" bestFit="1" customWidth="1"/>
    <col min="15633" max="15871" width="9.140625" style="173"/>
    <col min="15872" max="15872" width="5.28515625" style="173" customWidth="1"/>
    <col min="15873" max="15873" width="70.5703125" style="173" customWidth="1"/>
    <col min="15874" max="15874" width="13.42578125" style="173" customWidth="1"/>
    <col min="15875" max="15875" width="6.7109375" style="173" customWidth="1"/>
    <col min="15876" max="15876" width="10.7109375" style="173" customWidth="1"/>
    <col min="15877" max="15877" width="6.42578125" style="173" customWidth="1"/>
    <col min="15878" max="15879" width="12.7109375" style="173" customWidth="1"/>
    <col min="15880" max="15880" width="18.28515625" style="173" customWidth="1"/>
    <col min="15881" max="15881" width="16.140625" style="173" customWidth="1"/>
    <col min="15882" max="15882" width="30" style="173" customWidth="1"/>
    <col min="15883" max="15883" width="11.28515625" style="173" customWidth="1"/>
    <col min="15884" max="15887" width="9.140625" style="173"/>
    <col min="15888" max="15888" width="11" style="173" bestFit="1" customWidth="1"/>
    <col min="15889" max="16127" width="9.140625" style="173"/>
    <col min="16128" max="16128" width="5.28515625" style="173" customWidth="1"/>
    <col min="16129" max="16129" width="70.5703125" style="173" customWidth="1"/>
    <col min="16130" max="16130" width="13.42578125" style="173" customWidth="1"/>
    <col min="16131" max="16131" width="6.7109375" style="173" customWidth="1"/>
    <col min="16132" max="16132" width="10.7109375" style="173" customWidth="1"/>
    <col min="16133" max="16133" width="6.42578125" style="173" customWidth="1"/>
    <col min="16134" max="16135" width="12.7109375" style="173" customWidth="1"/>
    <col min="16136" max="16136" width="18.28515625" style="173" customWidth="1"/>
    <col min="16137" max="16137" width="16.140625" style="173" customWidth="1"/>
    <col min="16138" max="16138" width="30" style="173" customWidth="1"/>
    <col min="16139" max="16139" width="11.28515625" style="173" customWidth="1"/>
    <col min="16140" max="16143" width="9.140625" style="173"/>
    <col min="16144" max="16144" width="11" style="173" bestFit="1" customWidth="1"/>
    <col min="16145" max="16384" width="9.140625" style="173"/>
  </cols>
  <sheetData>
    <row r="1" spans="1:11" ht="18">
      <c r="A1" s="176"/>
      <c r="B1" s="1110" t="s">
        <v>309</v>
      </c>
      <c r="C1" s="1110"/>
      <c r="D1" s="1110"/>
      <c r="E1" s="1110"/>
      <c r="F1" s="194"/>
      <c r="G1" s="195"/>
      <c r="H1" s="195"/>
      <c r="I1" s="195"/>
      <c r="J1" s="195"/>
    </row>
    <row r="2" spans="1:11" ht="11.25" customHeight="1">
      <c r="A2" s="196"/>
      <c r="B2" s="196"/>
      <c r="C2" s="196"/>
      <c r="D2" s="196"/>
      <c r="E2" s="196"/>
      <c r="F2" s="196"/>
      <c r="G2" s="196"/>
      <c r="H2" s="196"/>
      <c r="I2" s="975"/>
      <c r="J2" s="975"/>
    </row>
    <row r="3" spans="1:11" ht="47.25" customHeight="1">
      <c r="A3" s="197"/>
      <c r="B3" s="1098" t="s">
        <v>1949</v>
      </c>
      <c r="C3" s="1098"/>
      <c r="D3" s="1098"/>
      <c r="E3" s="1098"/>
      <c r="F3" s="1098"/>
      <c r="G3" s="1098"/>
      <c r="H3" s="197"/>
      <c r="I3" s="199"/>
      <c r="J3" s="197"/>
    </row>
    <row r="4" spans="1:11" ht="10.5" customHeight="1">
      <c r="A4" s="177"/>
      <c r="B4" s="177"/>
      <c r="C4" s="177"/>
      <c r="D4" s="177"/>
      <c r="E4" s="177"/>
      <c r="F4" s="177"/>
      <c r="G4" s="177"/>
      <c r="H4" s="177"/>
      <c r="I4" s="177"/>
      <c r="J4" s="177"/>
      <c r="K4" s="33"/>
    </row>
    <row r="5" spans="1:11" ht="17.25" customHeight="1">
      <c r="A5" s="201"/>
      <c r="B5" s="201"/>
      <c r="C5" s="201"/>
      <c r="D5" s="201"/>
      <c r="F5" s="201"/>
      <c r="G5" s="202"/>
      <c r="H5" s="203"/>
      <c r="I5" s="202" t="s">
        <v>2025</v>
      </c>
      <c r="J5" s="203"/>
    </row>
    <row r="6" spans="1:11" ht="9.75" customHeight="1">
      <c r="A6" s="201"/>
      <c r="B6" s="201"/>
      <c r="C6" s="201"/>
      <c r="D6" s="201"/>
      <c r="E6" s="201"/>
      <c r="F6" s="201"/>
      <c r="G6" s="205"/>
      <c r="H6" s="205"/>
      <c r="I6" s="205"/>
      <c r="J6" s="205"/>
    </row>
    <row r="7" spans="1:11" ht="48.75" customHeight="1">
      <c r="A7" s="1100" t="s">
        <v>78</v>
      </c>
      <c r="B7" s="1111" t="s">
        <v>3</v>
      </c>
      <c r="C7" s="1113" t="s">
        <v>4</v>
      </c>
      <c r="D7" s="1111" t="s">
        <v>5</v>
      </c>
      <c r="E7" s="1111" t="s">
        <v>10</v>
      </c>
      <c r="F7" s="1111" t="s">
        <v>235</v>
      </c>
      <c r="G7" s="1127" t="s">
        <v>1947</v>
      </c>
      <c r="H7" s="1128"/>
      <c r="I7" s="1127" t="s">
        <v>1948</v>
      </c>
      <c r="J7" s="1128"/>
    </row>
    <row r="8" spans="1:11" ht="51" customHeight="1">
      <c r="A8" s="1101"/>
      <c r="B8" s="1112"/>
      <c r="C8" s="1114"/>
      <c r="D8" s="1112"/>
      <c r="E8" s="1112"/>
      <c r="F8" s="1112"/>
      <c r="G8" s="978" t="s">
        <v>271</v>
      </c>
      <c r="H8" s="978" t="s">
        <v>310</v>
      </c>
      <c r="I8" s="978" t="s">
        <v>271</v>
      </c>
      <c r="J8" s="978" t="s">
        <v>310</v>
      </c>
    </row>
    <row r="9" spans="1:11" ht="16.5" customHeight="1">
      <c r="A9" s="973"/>
      <c r="B9" s="976"/>
      <c r="C9" s="977"/>
      <c r="D9" s="976"/>
      <c r="E9" s="976"/>
      <c r="F9" s="976"/>
      <c r="G9" s="206" t="s">
        <v>238</v>
      </c>
      <c r="H9" s="206" t="s">
        <v>238</v>
      </c>
      <c r="I9" s="206" t="s">
        <v>238</v>
      </c>
      <c r="J9" s="206" t="s">
        <v>238</v>
      </c>
    </row>
    <row r="10" spans="1:11" ht="15">
      <c r="A10" s="207">
        <v>1</v>
      </c>
      <c r="B10" s="207">
        <v>2</v>
      </c>
      <c r="C10" s="207">
        <v>3</v>
      </c>
      <c r="D10" s="207">
        <v>4</v>
      </c>
      <c r="E10" s="207">
        <v>5</v>
      </c>
      <c r="F10" s="207">
        <v>6</v>
      </c>
      <c r="G10" s="207">
        <v>7</v>
      </c>
      <c r="H10" s="207">
        <v>8</v>
      </c>
      <c r="I10" s="207">
        <v>7</v>
      </c>
      <c r="J10" s="207">
        <v>8</v>
      </c>
    </row>
    <row r="11" spans="1:11" ht="15" customHeight="1">
      <c r="A11" s="180">
        <v>1</v>
      </c>
      <c r="B11" s="209" t="s">
        <v>1914</v>
      </c>
      <c r="C11" s="210">
        <v>7130641035</v>
      </c>
      <c r="D11" s="180" t="s">
        <v>29</v>
      </c>
      <c r="E11" s="118">
        <f>VLOOKUP(C11,'SOR RATE 2026-27'!A:D,4,0)</f>
        <v>1487.06</v>
      </c>
      <c r="F11" s="180">
        <v>120</v>
      </c>
      <c r="G11" s="118">
        <f>E11*F11</f>
        <v>178447.19999999998</v>
      </c>
      <c r="H11" s="118">
        <f>E11*F11</f>
        <v>178447.19999999998</v>
      </c>
      <c r="I11" s="118"/>
      <c r="J11" s="118"/>
    </row>
    <row r="12" spans="1:11" ht="15" customHeight="1">
      <c r="A12" s="971">
        <v>2</v>
      </c>
      <c r="B12" s="209" t="s">
        <v>1915</v>
      </c>
      <c r="C12" s="210">
        <v>7132461804</v>
      </c>
      <c r="D12" s="970" t="s">
        <v>29</v>
      </c>
      <c r="E12" s="118">
        <f>VLOOKUP(C12,'SOR RATE 2026-27'!A:D,4,0)</f>
        <v>1294.3399999999999</v>
      </c>
      <c r="F12" s="970">
        <v>120</v>
      </c>
      <c r="G12" s="118"/>
      <c r="H12" s="118"/>
      <c r="I12" s="118">
        <f>E12*F12</f>
        <v>155320.79999999999</v>
      </c>
      <c r="J12" s="118">
        <f>E12*F12</f>
        <v>155320.79999999999</v>
      </c>
    </row>
    <row r="13" spans="1:11" ht="15" customHeight="1">
      <c r="A13" s="971">
        <v>3</v>
      </c>
      <c r="B13" s="209" t="s">
        <v>1940</v>
      </c>
      <c r="C13" s="210">
        <v>7132461005</v>
      </c>
      <c r="D13" s="970" t="s">
        <v>14</v>
      </c>
      <c r="E13" s="118">
        <f>VLOOKUP(C13,'SOR RATE 2026-27'!A:D,4,0)</f>
        <v>560.41</v>
      </c>
      <c r="F13" s="970">
        <v>20</v>
      </c>
      <c r="G13" s="118"/>
      <c r="H13" s="118"/>
      <c r="I13" s="118">
        <f>E13*F13</f>
        <v>11208.199999999999</v>
      </c>
      <c r="J13" s="118">
        <f>E13*F13</f>
        <v>11208.199999999999</v>
      </c>
    </row>
    <row r="14" spans="1:11" ht="15" customHeight="1">
      <c r="A14" s="971">
        <v>4</v>
      </c>
      <c r="B14" s="211" t="s">
        <v>311</v>
      </c>
      <c r="C14" s="210">
        <v>7130310075</v>
      </c>
      <c r="D14" s="180" t="s">
        <v>29</v>
      </c>
      <c r="E14" s="118">
        <f>VLOOKUP(C14,'SOR RATE 2026-27'!A:D,4,0)/1000</f>
        <v>2930.91912</v>
      </c>
      <c r="F14" s="180">
        <v>180</v>
      </c>
      <c r="G14" s="118">
        <f>E14*F14</f>
        <v>527565.44160000002</v>
      </c>
      <c r="H14" s="118"/>
      <c r="I14" s="118">
        <f>E14*F14</f>
        <v>527565.44160000002</v>
      </c>
      <c r="J14" s="118"/>
    </row>
    <row r="15" spans="1:11" ht="15" customHeight="1">
      <c r="A15" s="971">
        <v>5</v>
      </c>
      <c r="B15" s="211" t="s">
        <v>239</v>
      </c>
      <c r="C15" s="210">
        <v>7130310020</v>
      </c>
      <c r="D15" s="180" t="s">
        <v>29</v>
      </c>
      <c r="E15" s="118">
        <f>VLOOKUP(C15,'SOR RATE 2026-27'!A:D,4,0)/1000</f>
        <v>3202.9492700000001</v>
      </c>
      <c r="F15" s="180">
        <v>190</v>
      </c>
      <c r="G15" s="118"/>
      <c r="H15" s="118">
        <f>E15*F15</f>
        <v>608560.36129999999</v>
      </c>
      <c r="I15" s="118"/>
      <c r="J15" s="118">
        <f>E15*F15</f>
        <v>608560.36129999999</v>
      </c>
    </row>
    <row r="16" spans="1:11" ht="15.75" customHeight="1">
      <c r="A16" s="971">
        <v>6</v>
      </c>
      <c r="B16" s="209" t="s">
        <v>312</v>
      </c>
      <c r="C16" s="214">
        <v>7130352037</v>
      </c>
      <c r="D16" s="180" t="s">
        <v>52</v>
      </c>
      <c r="E16" s="118">
        <f>VLOOKUP(C16,'SOR RATE 2026-27'!A:D,4,0)</f>
        <v>30922.07</v>
      </c>
      <c r="F16" s="180">
        <v>4</v>
      </c>
      <c r="G16" s="118">
        <f>E16*F16</f>
        <v>123688.28</v>
      </c>
      <c r="H16" s="118"/>
      <c r="I16" s="118">
        <f>E16*F16</f>
        <v>123688.28</v>
      </c>
      <c r="J16" s="118"/>
    </row>
    <row r="17" spans="1:10" ht="15.75" customHeight="1">
      <c r="A17" s="971">
        <v>7</v>
      </c>
      <c r="B17" s="209" t="s">
        <v>240</v>
      </c>
      <c r="C17" s="214">
        <v>7130352010</v>
      </c>
      <c r="D17" s="180" t="s">
        <v>52</v>
      </c>
      <c r="E17" s="118">
        <f>VLOOKUP(C17,'SOR RATE 2026-27'!A:D,4,0)</f>
        <v>45866.77</v>
      </c>
      <c r="F17" s="180">
        <v>4</v>
      </c>
      <c r="G17" s="118"/>
      <c r="H17" s="118">
        <f>E17*F17</f>
        <v>183467.08</v>
      </c>
      <c r="I17" s="118"/>
      <c r="J17" s="118">
        <f>E17*F17</f>
        <v>183467.08</v>
      </c>
    </row>
    <row r="18" spans="1:10" ht="16.5" customHeight="1">
      <c r="A18" s="971">
        <v>8</v>
      </c>
      <c r="B18" s="209" t="s">
        <v>241</v>
      </c>
      <c r="C18" s="214">
        <v>7130640027</v>
      </c>
      <c r="D18" s="180" t="s">
        <v>242</v>
      </c>
      <c r="E18" s="118">
        <f>VLOOKUP(C18,'SOR RATE 2026-27'!A:D,4,0)</f>
        <v>1106.27</v>
      </c>
      <c r="F18" s="180">
        <v>24</v>
      </c>
      <c r="G18" s="118">
        <f>E18*F18</f>
        <v>26550.48</v>
      </c>
      <c r="H18" s="118">
        <f>E18*F18</f>
        <v>26550.48</v>
      </c>
      <c r="I18" s="118">
        <f>E18*F18</f>
        <v>26550.48</v>
      </c>
      <c r="J18" s="118">
        <f>E18*F18</f>
        <v>26550.48</v>
      </c>
    </row>
    <row r="19" spans="1:10" ht="16.5" customHeight="1">
      <c r="A19" s="971">
        <v>9</v>
      </c>
      <c r="B19" s="209" t="s">
        <v>697</v>
      </c>
      <c r="C19" s="953">
        <v>7130810361</v>
      </c>
      <c r="D19" s="954" t="s">
        <v>23</v>
      </c>
      <c r="E19" s="118">
        <f>VLOOKUP(C19,'SOR RATE 2026-27'!A:D,4,0)</f>
        <v>347.95</v>
      </c>
      <c r="F19" s="954">
        <v>5</v>
      </c>
      <c r="G19" s="118">
        <f>E19*F19</f>
        <v>1739.75</v>
      </c>
      <c r="H19" s="118">
        <f>E19*F19</f>
        <v>1739.75</v>
      </c>
      <c r="I19" s="118">
        <f>E19*F19</f>
        <v>1739.75</v>
      </c>
      <c r="J19" s="118">
        <f>E19*F19</f>
        <v>1739.75</v>
      </c>
    </row>
    <row r="20" spans="1:10" ht="16.5" customHeight="1">
      <c r="A20" s="971">
        <v>10</v>
      </c>
      <c r="B20" s="209" t="s">
        <v>1918</v>
      </c>
      <c r="C20" s="953">
        <v>7130600230</v>
      </c>
      <c r="D20" s="954" t="s">
        <v>244</v>
      </c>
      <c r="E20" s="118">
        <f>VLOOKUP(C20,'SOR RATE 2026-27'!A:D,4,0)/1000</f>
        <v>45.52046</v>
      </c>
      <c r="F20" s="954">
        <v>30</v>
      </c>
      <c r="G20" s="118">
        <f>E20*F20</f>
        <v>1365.6138000000001</v>
      </c>
      <c r="H20" s="118">
        <f>E20*F20</f>
        <v>1365.6138000000001</v>
      </c>
      <c r="I20" s="118">
        <f>E20*F20</f>
        <v>1365.6138000000001</v>
      </c>
      <c r="J20" s="118">
        <f t="shared" ref="J20:J28" si="0">E20*F20</f>
        <v>1365.6138000000001</v>
      </c>
    </row>
    <row r="21" spans="1:10" ht="48.75" customHeight="1">
      <c r="A21" s="971">
        <v>11</v>
      </c>
      <c r="B21" s="216" t="s">
        <v>1941</v>
      </c>
      <c r="C21" s="180"/>
      <c r="D21" s="180" t="s">
        <v>89</v>
      </c>
      <c r="E21" s="118">
        <v>1500</v>
      </c>
      <c r="F21" s="180">
        <v>4</v>
      </c>
      <c r="G21" s="118">
        <f t="shared" ref="G21:G28" si="1">E21*F21</f>
        <v>6000</v>
      </c>
      <c r="H21" s="118">
        <f t="shared" ref="H21:H28" si="2">E21*F21</f>
        <v>6000</v>
      </c>
      <c r="I21" s="118">
        <f t="shared" ref="I21:I28" si="3">E21*F21</f>
        <v>6000</v>
      </c>
      <c r="J21" s="118">
        <f t="shared" si="0"/>
        <v>6000</v>
      </c>
    </row>
    <row r="22" spans="1:10" ht="15.75" customHeight="1">
      <c r="A22" s="971">
        <v>12</v>
      </c>
      <c r="B22" s="216" t="s">
        <v>243</v>
      </c>
      <c r="C22" s="180">
        <v>7130600173</v>
      </c>
      <c r="D22" s="180" t="s">
        <v>244</v>
      </c>
      <c r="E22" s="118">
        <f>VLOOKUP(C22,'SOR RATE 2026-27'!A:D,4,0)/1000</f>
        <v>51.075410000000005</v>
      </c>
      <c r="F22" s="180">
        <v>100</v>
      </c>
      <c r="G22" s="118">
        <f>E22*F22</f>
        <v>5107.5410000000002</v>
      </c>
      <c r="H22" s="118">
        <f t="shared" si="2"/>
        <v>5107.5410000000002</v>
      </c>
      <c r="I22" s="118">
        <f t="shared" si="3"/>
        <v>5107.5410000000002</v>
      </c>
      <c r="J22" s="118">
        <f t="shared" si="0"/>
        <v>5107.5410000000002</v>
      </c>
    </row>
    <row r="23" spans="1:10" ht="44.25" customHeight="1">
      <c r="A23" s="971">
        <v>13</v>
      </c>
      <c r="B23" s="209" t="s">
        <v>245</v>
      </c>
      <c r="C23" s="214"/>
      <c r="D23" s="180" t="s">
        <v>14</v>
      </c>
      <c r="E23" s="118">
        <v>556</v>
      </c>
      <c r="F23" s="180">
        <v>4</v>
      </c>
      <c r="G23" s="118">
        <f t="shared" si="1"/>
        <v>2224</v>
      </c>
      <c r="H23" s="118">
        <f t="shared" si="2"/>
        <v>2224</v>
      </c>
      <c r="I23" s="118">
        <f t="shared" si="3"/>
        <v>2224</v>
      </c>
      <c r="J23" s="118">
        <f t="shared" si="0"/>
        <v>2224</v>
      </c>
    </row>
    <row r="24" spans="1:10" ht="15" customHeight="1">
      <c r="A24" s="971">
        <v>14</v>
      </c>
      <c r="B24" s="221" t="s">
        <v>246</v>
      </c>
      <c r="C24" s="180">
        <v>7130201343</v>
      </c>
      <c r="D24" s="180" t="s">
        <v>14</v>
      </c>
      <c r="E24" s="118">
        <f>VLOOKUP(C24,'SOR RATE 2026-27'!A:D,4,0)</f>
        <v>34.499999999999979</v>
      </c>
      <c r="F24" s="180">
        <f>4*20</f>
        <v>80</v>
      </c>
      <c r="G24" s="118">
        <f t="shared" si="1"/>
        <v>2759.9999999999982</v>
      </c>
      <c r="H24" s="118">
        <f t="shared" si="2"/>
        <v>2759.9999999999982</v>
      </c>
      <c r="I24" s="118">
        <f t="shared" si="3"/>
        <v>2759.9999999999982</v>
      </c>
      <c r="J24" s="118">
        <f t="shared" si="0"/>
        <v>2759.9999999999982</v>
      </c>
    </row>
    <row r="25" spans="1:10" ht="15.75" customHeight="1">
      <c r="A25" s="971">
        <v>15</v>
      </c>
      <c r="B25" s="221" t="s">
        <v>247</v>
      </c>
      <c r="C25" s="180">
        <v>7132498006</v>
      </c>
      <c r="D25" s="180" t="s">
        <v>65</v>
      </c>
      <c r="E25" s="118">
        <f>VLOOKUP(C25,'SOR RATE 2026-27'!A:D,4,0)</f>
        <v>737.1</v>
      </c>
      <c r="F25" s="180">
        <f>0.06*20</f>
        <v>1.2</v>
      </c>
      <c r="G25" s="118">
        <f t="shared" si="1"/>
        <v>884.52</v>
      </c>
      <c r="H25" s="118">
        <f t="shared" si="2"/>
        <v>884.52</v>
      </c>
      <c r="I25" s="118">
        <f t="shared" si="3"/>
        <v>884.52</v>
      </c>
      <c r="J25" s="118">
        <f t="shared" si="0"/>
        <v>884.52</v>
      </c>
    </row>
    <row r="26" spans="1:10" ht="15.75" customHeight="1">
      <c r="A26" s="979">
        <v>16</v>
      </c>
      <c r="B26" s="221" t="s">
        <v>1950</v>
      </c>
      <c r="C26" s="980">
        <v>7130200001</v>
      </c>
      <c r="D26" s="979" t="s">
        <v>65</v>
      </c>
      <c r="E26" s="118">
        <f>VLOOKUP(C26,'SOR RATE 2026-27'!A:D,4,0)</f>
        <v>3552</v>
      </c>
      <c r="F26" s="979">
        <v>9.6</v>
      </c>
      <c r="G26" s="118">
        <f>E26*F26</f>
        <v>34099.199999999997</v>
      </c>
      <c r="H26" s="118">
        <f>E26*F26</f>
        <v>34099.199999999997</v>
      </c>
      <c r="I26" s="118">
        <f>E26*F26</f>
        <v>34099.199999999997</v>
      </c>
      <c r="J26" s="118">
        <f>E26*F26</f>
        <v>34099.199999999997</v>
      </c>
    </row>
    <row r="27" spans="1:10" ht="15.75" customHeight="1">
      <c r="A27" s="971">
        <v>17</v>
      </c>
      <c r="B27" s="221" t="s">
        <v>248</v>
      </c>
      <c r="C27" s="222">
        <v>7130840021</v>
      </c>
      <c r="D27" s="223" t="s">
        <v>93</v>
      </c>
      <c r="E27" s="118">
        <f>VLOOKUP(C27,'SOR RATE 2026-27'!A:D,4,0)</f>
        <v>4289.09</v>
      </c>
      <c r="F27" s="180">
        <v>6</v>
      </c>
      <c r="G27" s="118">
        <f t="shared" si="1"/>
        <v>25734.54</v>
      </c>
      <c r="H27" s="118">
        <f t="shared" si="2"/>
        <v>25734.54</v>
      </c>
      <c r="I27" s="118">
        <f t="shared" si="3"/>
        <v>25734.54</v>
      </c>
      <c r="J27" s="118">
        <f t="shared" si="0"/>
        <v>25734.54</v>
      </c>
    </row>
    <row r="28" spans="1:10" ht="17.25" customHeight="1">
      <c r="A28" s="971">
        <v>18</v>
      </c>
      <c r="B28" s="221" t="s">
        <v>249</v>
      </c>
      <c r="C28" s="222">
        <v>7130830060</v>
      </c>
      <c r="D28" s="223" t="s">
        <v>29</v>
      </c>
      <c r="E28" s="118">
        <f>VLOOKUP(C28,'SOR RATE 2026-27'!A:D,4,0)/1000</f>
        <v>89.510940000000005</v>
      </c>
      <c r="F28" s="180">
        <v>18</v>
      </c>
      <c r="G28" s="118">
        <f t="shared" si="1"/>
        <v>1611.1969200000001</v>
      </c>
      <c r="H28" s="118">
        <f t="shared" si="2"/>
        <v>1611.1969200000001</v>
      </c>
      <c r="I28" s="118">
        <f t="shared" si="3"/>
        <v>1611.1969200000001</v>
      </c>
      <c r="J28" s="118">
        <f t="shared" si="0"/>
        <v>1611.1969200000001</v>
      </c>
    </row>
    <row r="29" spans="1:10" ht="20.25" customHeight="1">
      <c r="A29" s="971">
        <v>19</v>
      </c>
      <c r="B29" s="221" t="s">
        <v>250</v>
      </c>
      <c r="C29" s="222">
        <v>7130830585</v>
      </c>
      <c r="D29" s="223" t="s">
        <v>89</v>
      </c>
      <c r="E29" s="118">
        <f>VLOOKUP(C29,'SOR RATE 2026-27'!A:D,4,0)</f>
        <v>380.53</v>
      </c>
      <c r="F29" s="180">
        <v>6</v>
      </c>
      <c r="G29" s="118">
        <f>E29*F29</f>
        <v>2283.1799999999998</v>
      </c>
      <c r="H29" s="118">
        <f>E29*F29</f>
        <v>2283.1799999999998</v>
      </c>
      <c r="I29" s="118">
        <f>E29*F29</f>
        <v>2283.1799999999998</v>
      </c>
      <c r="J29" s="118">
        <f>E29*F29</f>
        <v>2283.1799999999998</v>
      </c>
    </row>
    <row r="30" spans="1:10" ht="16.5" customHeight="1">
      <c r="A30" s="971">
        <v>20</v>
      </c>
      <c r="B30" s="209" t="s">
        <v>251</v>
      </c>
      <c r="C30" s="180">
        <v>7130830586</v>
      </c>
      <c r="D30" s="223" t="s">
        <v>89</v>
      </c>
      <c r="E30" s="118">
        <f>VLOOKUP(C30,'SOR RATE 2026-27'!A:D,4,0)</f>
        <v>304.08999999999997</v>
      </c>
      <c r="F30" s="180">
        <v>6</v>
      </c>
      <c r="G30" s="118">
        <f>F30*E30</f>
        <v>1824.54</v>
      </c>
      <c r="H30" s="118">
        <f>F30*E30</f>
        <v>1824.54</v>
      </c>
      <c r="I30" s="118">
        <f t="shared" ref="I30:I32" si="4">E30*F30</f>
        <v>1824.54</v>
      </c>
      <c r="J30" s="118">
        <f t="shared" ref="J30:J34" si="5">E30*F30</f>
        <v>1824.54</v>
      </c>
    </row>
    <row r="31" spans="1:10" ht="16.5" customHeight="1">
      <c r="A31" s="971">
        <v>21</v>
      </c>
      <c r="B31" s="209" t="s">
        <v>252</v>
      </c>
      <c r="C31" s="179">
        <v>7130830603</v>
      </c>
      <c r="D31" s="223" t="s">
        <v>89</v>
      </c>
      <c r="E31" s="118">
        <f>VLOOKUP(C31,'SOR RATE 2026-27'!A:D,4,0)</f>
        <v>459.86</v>
      </c>
      <c r="F31" s="180">
        <v>4</v>
      </c>
      <c r="G31" s="118">
        <f>F31*E31</f>
        <v>1839.44</v>
      </c>
      <c r="H31" s="118">
        <f>F31*E31</f>
        <v>1839.44</v>
      </c>
      <c r="I31" s="118">
        <f>E31*F31</f>
        <v>1839.44</v>
      </c>
      <c r="J31" s="118">
        <f>E31*F31</f>
        <v>1839.44</v>
      </c>
    </row>
    <row r="32" spans="1:10" ht="16.5" customHeight="1">
      <c r="A32" s="971">
        <v>22</v>
      </c>
      <c r="B32" s="209" t="s">
        <v>253</v>
      </c>
      <c r="C32" s="179">
        <v>7132498054</v>
      </c>
      <c r="D32" s="223" t="s">
        <v>89</v>
      </c>
      <c r="E32" s="118">
        <f>VLOOKUP(C32,'SOR RATE 2026-27'!A:D,4,0)</f>
        <v>6.57</v>
      </c>
      <c r="F32" s="180">
        <v>128</v>
      </c>
      <c r="G32" s="118">
        <f>F32*E32</f>
        <v>840.96</v>
      </c>
      <c r="H32" s="118">
        <f>F32*E32</f>
        <v>840.96</v>
      </c>
      <c r="I32" s="118">
        <f t="shared" si="4"/>
        <v>840.96</v>
      </c>
      <c r="J32" s="118">
        <f t="shared" si="5"/>
        <v>840.96</v>
      </c>
    </row>
    <row r="33" spans="1:11" ht="15.75" customHeight="1">
      <c r="A33" s="971">
        <v>23</v>
      </c>
      <c r="B33" s="209" t="s">
        <v>254</v>
      </c>
      <c r="C33" s="180">
        <v>7130200401</v>
      </c>
      <c r="D33" s="180" t="s">
        <v>255</v>
      </c>
      <c r="E33" s="118">
        <f>VLOOKUP(C33,'SOR RATE 2026-27'!A:D,4,0)</f>
        <v>354</v>
      </c>
      <c r="F33" s="180">
        <v>2</v>
      </c>
      <c r="G33" s="118">
        <f>F33*E33</f>
        <v>708</v>
      </c>
      <c r="H33" s="118">
        <f>F33*E33</f>
        <v>708</v>
      </c>
      <c r="I33" s="118">
        <f>E33*F33</f>
        <v>708</v>
      </c>
      <c r="J33" s="118">
        <f>E33*F33</f>
        <v>708</v>
      </c>
    </row>
    <row r="34" spans="1:11" ht="33.75" customHeight="1">
      <c r="A34" s="971">
        <v>24</v>
      </c>
      <c r="B34" s="216" t="s">
        <v>1746</v>
      </c>
      <c r="C34" s="180">
        <v>7130642039</v>
      </c>
      <c r="D34" s="180" t="s">
        <v>14</v>
      </c>
      <c r="E34" s="118">
        <f>VLOOKUP(C34,'SOR RATE 2026-27'!A:D,4,0)</f>
        <v>870.41</v>
      </c>
      <c r="F34" s="180">
        <f>4+6</f>
        <v>10</v>
      </c>
      <c r="G34" s="118">
        <f>E34*F34</f>
        <v>8704.1</v>
      </c>
      <c r="H34" s="118">
        <f>E34*F34</f>
        <v>8704.1</v>
      </c>
      <c r="I34" s="118">
        <f>E34*F34</f>
        <v>8704.1</v>
      </c>
      <c r="J34" s="118">
        <f t="shared" si="5"/>
        <v>8704.1</v>
      </c>
    </row>
    <row r="35" spans="1:11" ht="45.75" customHeight="1">
      <c r="A35" s="971">
        <v>25</v>
      </c>
      <c r="B35" s="216" t="s">
        <v>313</v>
      </c>
      <c r="C35" s="226"/>
      <c r="D35" s="208" t="s">
        <v>257</v>
      </c>
      <c r="E35" s="227" t="s">
        <v>257</v>
      </c>
      <c r="F35" s="208" t="s">
        <v>257</v>
      </c>
      <c r="G35" s="227">
        <v>25000</v>
      </c>
      <c r="H35" s="227">
        <v>25000</v>
      </c>
      <c r="I35" s="227"/>
      <c r="J35" s="227"/>
    </row>
    <row r="36" spans="1:11" ht="16.5" customHeight="1">
      <c r="A36" s="971">
        <v>26</v>
      </c>
      <c r="B36" s="230" t="s">
        <v>60</v>
      </c>
      <c r="C36" s="231"/>
      <c r="D36" s="232"/>
      <c r="E36" s="229"/>
      <c r="F36" s="229"/>
      <c r="G36" s="233">
        <f>SUM(G11:G35)</f>
        <v>978977.98332</v>
      </c>
      <c r="H36" s="233">
        <f>SUM(H11:H35)</f>
        <v>1119751.7030199999</v>
      </c>
      <c r="I36" s="233">
        <f>SUM(I11:I35)</f>
        <v>942059.78332000005</v>
      </c>
      <c r="J36" s="233">
        <f>SUM(J11:J35)</f>
        <v>1082833.5030199999</v>
      </c>
    </row>
    <row r="37" spans="1:11" ht="16.5" customHeight="1">
      <c r="A37" s="971">
        <v>27</v>
      </c>
      <c r="B37" s="230" t="s">
        <v>61</v>
      </c>
      <c r="C37" s="231"/>
      <c r="D37" s="235"/>
      <c r="E37" s="229"/>
      <c r="F37" s="236"/>
      <c r="G37" s="233">
        <f>G36/1.18</f>
        <v>829642.35874576273</v>
      </c>
      <c r="H37" s="233">
        <f>H36/1.18</f>
        <v>948942.12120338983</v>
      </c>
      <c r="I37" s="233">
        <f>I36/1.18</f>
        <v>798355.74857627123</v>
      </c>
      <c r="J37" s="233">
        <f>J36/1.18</f>
        <v>917655.51103389834</v>
      </c>
    </row>
    <row r="38" spans="1:11" ht="17.25" customHeight="1">
      <c r="A38" s="971">
        <v>28</v>
      </c>
      <c r="B38" s="237" t="s">
        <v>1952</v>
      </c>
      <c r="C38" s="238"/>
      <c r="D38" s="239"/>
      <c r="E38" s="223">
        <v>7.4999999999999997E-2</v>
      </c>
      <c r="F38" s="240"/>
      <c r="G38" s="241">
        <f>G37*E38</f>
        <v>62223.176905932203</v>
      </c>
      <c r="H38" s="241">
        <f>H37*E38</f>
        <v>71170.659090254238</v>
      </c>
      <c r="I38" s="241">
        <f>I37*E38</f>
        <v>59876.681143220339</v>
      </c>
      <c r="J38" s="241">
        <f>J37*E38</f>
        <v>68824.163327542366</v>
      </c>
    </row>
    <row r="39" spans="1:11" ht="18.75" customHeight="1">
      <c r="A39" s="971">
        <v>29</v>
      </c>
      <c r="B39" s="209" t="s">
        <v>258</v>
      </c>
      <c r="C39" s="242"/>
      <c r="D39" s="180" t="s">
        <v>14</v>
      </c>
      <c r="E39" s="243">
        <f>3361.28*1</f>
        <v>3361.28</v>
      </c>
      <c r="F39" s="223">
        <v>10</v>
      </c>
      <c r="G39" s="118">
        <f>E39*F39</f>
        <v>33612.800000000003</v>
      </c>
      <c r="H39" s="118">
        <f>E39*F39</f>
        <v>33612.800000000003</v>
      </c>
      <c r="I39" s="118">
        <f>E39*F39</f>
        <v>33612.800000000003</v>
      </c>
      <c r="J39" s="118">
        <f>E39*F39</f>
        <v>33612.800000000003</v>
      </c>
      <c r="K39" s="176"/>
    </row>
    <row r="40" spans="1:11" ht="18.75" customHeight="1">
      <c r="A40" s="981">
        <v>30</v>
      </c>
      <c r="B40" s="209" t="s">
        <v>1951</v>
      </c>
      <c r="C40" s="242"/>
      <c r="D40" s="981" t="s">
        <v>65</v>
      </c>
      <c r="E40" s="243">
        <f>740.31*1</f>
        <v>740.31</v>
      </c>
      <c r="F40" s="223">
        <v>9.6</v>
      </c>
      <c r="G40" s="118">
        <f>E40*F40</f>
        <v>7106.9759999999997</v>
      </c>
      <c r="H40" s="118">
        <f>E40*F40</f>
        <v>7106.9759999999997</v>
      </c>
      <c r="I40" s="118">
        <f>E40*F40</f>
        <v>7106.9759999999997</v>
      </c>
      <c r="J40" s="118">
        <f>E40*F40</f>
        <v>7106.9759999999997</v>
      </c>
      <c r="K40" s="176"/>
    </row>
    <row r="41" spans="1:11" ht="28.5" customHeight="1">
      <c r="A41" s="971">
        <v>31</v>
      </c>
      <c r="B41" s="209" t="s">
        <v>314</v>
      </c>
      <c r="C41" s="209"/>
      <c r="D41" s="223" t="s">
        <v>29</v>
      </c>
      <c r="E41" s="118"/>
      <c r="F41" s="247"/>
      <c r="G41" s="246">
        <v>267308.13</v>
      </c>
      <c r="H41" s="241">
        <v>291131.43</v>
      </c>
      <c r="I41" s="246">
        <v>175475.72968301192</v>
      </c>
      <c r="J41" s="241">
        <v>199299.03074933196</v>
      </c>
    </row>
    <row r="42" spans="1:11" ht="18" customHeight="1">
      <c r="A42" s="971">
        <v>32</v>
      </c>
      <c r="B42" s="457" t="s">
        <v>1749</v>
      </c>
      <c r="C42" s="244"/>
      <c r="D42" s="244"/>
      <c r="E42" s="180"/>
      <c r="F42" s="245"/>
      <c r="G42" s="241"/>
      <c r="H42" s="241"/>
      <c r="I42" s="241"/>
      <c r="J42" s="241"/>
    </row>
    <row r="43" spans="1:11" s="3" customFormat="1" ht="19.5" customHeight="1">
      <c r="A43" s="282" t="s">
        <v>66</v>
      </c>
      <c r="B43" s="281" t="s">
        <v>1953</v>
      </c>
      <c r="C43" s="454"/>
      <c r="D43" s="455"/>
      <c r="E43" s="285"/>
      <c r="F43" s="285">
        <v>0.02</v>
      </c>
      <c r="G43" s="456">
        <f>G37*F43</f>
        <v>16592.847174915256</v>
      </c>
      <c r="H43" s="456">
        <f>H37*F43</f>
        <v>18978.842424067796</v>
      </c>
      <c r="I43" s="456">
        <f>I37*F43</f>
        <v>15967.114971525425</v>
      </c>
      <c r="J43" s="456">
        <f>J37*F43</f>
        <v>18353.110220677969</v>
      </c>
    </row>
    <row r="44" spans="1:11" ht="32.25" customHeight="1">
      <c r="A44" s="180">
        <v>33</v>
      </c>
      <c r="B44" s="281" t="s">
        <v>1962</v>
      </c>
      <c r="C44" s="244"/>
      <c r="D44" s="244"/>
      <c r="E44" s="245"/>
      <c r="F44" s="245"/>
      <c r="G44" s="241">
        <f>(G37+G38+G39+G40+G41+G43)*0.125</f>
        <v>152060.78610332627</v>
      </c>
      <c r="H44" s="241">
        <f>(H37+H38+H39+H40+H41+H43)*0.125</f>
        <v>171367.85358971398</v>
      </c>
      <c r="I44" s="241">
        <f>(I37+I38+I39+I40+I41+I43)*0.125</f>
        <v>136299.38129675365</v>
      </c>
      <c r="J44" s="241">
        <f>(J37+J38+J39+J40+J41+J43)*0.125</f>
        <v>155606.44891643134</v>
      </c>
    </row>
    <row r="45" spans="1:11" ht="30" customHeight="1">
      <c r="A45" s="471">
        <v>34</v>
      </c>
      <c r="B45" s="250" t="s">
        <v>1963</v>
      </c>
      <c r="C45" s="244"/>
      <c r="D45" s="244"/>
      <c r="E45" s="245"/>
      <c r="F45" s="245"/>
      <c r="G45" s="251">
        <f>G37+G38+G39+G40+G41+G43+G44</f>
        <v>1368547.0749299366</v>
      </c>
      <c r="H45" s="251">
        <f>H37+H38+H39+H40+H41+H43+H44</f>
        <v>1542310.6823074259</v>
      </c>
      <c r="I45" s="972">
        <f>I37+I38+I39+I40+I41+I43+I44</f>
        <v>1226694.4316707829</v>
      </c>
      <c r="J45" s="972">
        <f>J37+J38+J39+J40+J41+J43+J44</f>
        <v>1400458.040247882</v>
      </c>
    </row>
    <row r="46" spans="1:11" ht="18" customHeight="1">
      <c r="A46" s="180">
        <v>35</v>
      </c>
      <c r="B46" s="237" t="s">
        <v>1964</v>
      </c>
      <c r="C46" s="244"/>
      <c r="D46" s="244"/>
      <c r="E46" s="180">
        <v>0.09</v>
      </c>
      <c r="F46" s="245"/>
      <c r="G46" s="241">
        <f>G45*E46</f>
        <v>123169.23674369429</v>
      </c>
      <c r="H46" s="241">
        <f>H45*E46</f>
        <v>138807.96140766834</v>
      </c>
      <c r="I46" s="241">
        <f>I45*E46</f>
        <v>110402.49885037045</v>
      </c>
      <c r="J46" s="241">
        <f>J45*E46</f>
        <v>126041.22362230938</v>
      </c>
    </row>
    <row r="47" spans="1:11" ht="18" customHeight="1">
      <c r="A47" s="180">
        <v>36</v>
      </c>
      <c r="B47" s="237" t="s">
        <v>1965</v>
      </c>
      <c r="C47" s="244"/>
      <c r="D47" s="244"/>
      <c r="E47" s="180">
        <v>0.09</v>
      </c>
      <c r="F47" s="245"/>
      <c r="G47" s="241">
        <f>G45*E47</f>
        <v>123169.23674369429</v>
      </c>
      <c r="H47" s="241">
        <f>H45*E47</f>
        <v>138807.96140766834</v>
      </c>
      <c r="I47" s="241">
        <f>I45*E47</f>
        <v>110402.49885037045</v>
      </c>
      <c r="J47" s="241">
        <f>J45*E47</f>
        <v>126041.22362230938</v>
      </c>
    </row>
    <row r="48" spans="1:11" ht="18" customHeight="1">
      <c r="A48" s="992">
        <v>37</v>
      </c>
      <c r="B48" s="237" t="s">
        <v>1966</v>
      </c>
      <c r="C48" s="244"/>
      <c r="D48" s="244"/>
      <c r="E48" s="254">
        <v>0.15</v>
      </c>
      <c r="F48" s="245"/>
      <c r="G48" s="241">
        <f>0.15*G45</f>
        <v>205282.06123949049</v>
      </c>
      <c r="H48" s="241">
        <f>0.15*H45</f>
        <v>231346.60234611388</v>
      </c>
      <c r="I48" s="241">
        <f>0.15*I45</f>
        <v>184004.16475061743</v>
      </c>
      <c r="J48" s="241">
        <f>0.15*J45</f>
        <v>210068.7060371823</v>
      </c>
    </row>
    <row r="49" spans="1:10" ht="20.25" customHeight="1">
      <c r="A49" s="180">
        <v>38</v>
      </c>
      <c r="B49" s="237" t="s">
        <v>1967</v>
      </c>
      <c r="C49" s="244"/>
      <c r="D49" s="244"/>
      <c r="E49" s="245"/>
      <c r="F49" s="245"/>
      <c r="G49" s="241">
        <f>G45+G46+G47+G48</f>
        <v>1820167.6096568156</v>
      </c>
      <c r="H49" s="241">
        <f>H45+H46+H47+H48</f>
        <v>2051273.2074688766</v>
      </c>
      <c r="I49" s="241">
        <f>I45+I46+I47+I48</f>
        <v>1631503.5941221414</v>
      </c>
      <c r="J49" s="241">
        <f>J45+J46+J47+J48</f>
        <v>1862609.1935296829</v>
      </c>
    </row>
    <row r="50" spans="1:10" ht="19.5" customHeight="1">
      <c r="A50" s="471">
        <v>39</v>
      </c>
      <c r="B50" s="250" t="s">
        <v>73</v>
      </c>
      <c r="C50" s="244"/>
      <c r="D50" s="244"/>
      <c r="E50" s="245"/>
      <c r="F50" s="245"/>
      <c r="G50" s="251">
        <f>ROUND(G49,0)</f>
        <v>1820168</v>
      </c>
      <c r="H50" s="251">
        <f>ROUND(H49,0)</f>
        <v>2051273</v>
      </c>
      <c r="I50" s="972">
        <f>ROUND(I49,0)</f>
        <v>1631504</v>
      </c>
      <c r="J50" s="972">
        <f>ROUND(J49,0)</f>
        <v>1862609</v>
      </c>
    </row>
    <row r="51" spans="1:10" ht="12" customHeight="1">
      <c r="A51" s="255"/>
      <c r="B51" s="255"/>
      <c r="C51" s="255"/>
      <c r="D51" s="255"/>
      <c r="E51" s="255"/>
      <c r="F51" s="255"/>
      <c r="G51" s="255"/>
      <c r="H51" s="255"/>
      <c r="I51" s="255"/>
      <c r="J51" s="255"/>
    </row>
    <row r="52" spans="1:10" ht="17.25" customHeight="1">
      <c r="A52" s="255" t="s">
        <v>261</v>
      </c>
      <c r="B52" s="213" t="s">
        <v>262</v>
      </c>
      <c r="C52" s="213"/>
      <c r="D52" s="255"/>
      <c r="E52" s="255"/>
      <c r="F52" s="255"/>
      <c r="G52" s="255"/>
      <c r="H52" s="255"/>
      <c r="I52" s="255"/>
      <c r="J52" s="255"/>
    </row>
    <row r="53" spans="1:10" ht="32.25" customHeight="1">
      <c r="A53" s="255"/>
      <c r="B53" s="1109" t="s">
        <v>1961</v>
      </c>
      <c r="C53" s="1109"/>
      <c r="D53" s="1109"/>
      <c r="E53" s="1109"/>
      <c r="F53" s="1109"/>
      <c r="G53" s="252"/>
      <c r="H53" s="252"/>
      <c r="I53" s="252"/>
      <c r="J53" s="252"/>
    </row>
    <row r="54" spans="1:10" ht="32.25" customHeight="1">
      <c r="A54" s="657" t="s">
        <v>263</v>
      </c>
      <c r="B54" s="1109" t="s">
        <v>315</v>
      </c>
      <c r="C54" s="1109"/>
      <c r="D54" s="1109"/>
      <c r="E54" s="1109"/>
      <c r="F54" s="1109"/>
      <c r="G54" s="469"/>
      <c r="H54" s="469"/>
      <c r="I54" s="974"/>
      <c r="J54" s="974"/>
    </row>
    <row r="55" spans="1:10" ht="15">
      <c r="A55" s="1042" t="s">
        <v>74</v>
      </c>
      <c r="B55" s="1042"/>
      <c r="C55" s="478"/>
      <c r="D55" s="479"/>
      <c r="E55" s="248"/>
      <c r="F55" s="248"/>
      <c r="G55" s="248"/>
      <c r="H55" s="248"/>
      <c r="I55" s="248"/>
      <c r="J55" s="248"/>
    </row>
    <row r="56" spans="1:10" ht="29.25" customHeight="1">
      <c r="A56" s="740">
        <v>1</v>
      </c>
      <c r="B56" s="1043" t="s">
        <v>1917</v>
      </c>
      <c r="C56" s="1043"/>
      <c r="D56" s="1043"/>
      <c r="E56" s="1043"/>
      <c r="F56" s="1043"/>
      <c r="G56" s="1043"/>
      <c r="H56" s="1043"/>
    </row>
    <row r="57" spans="1:10" ht="14.25">
      <c r="A57" s="478">
        <v>2</v>
      </c>
      <c r="B57" s="1036" t="s">
        <v>76</v>
      </c>
      <c r="C57" s="1036"/>
      <c r="D57" s="1036"/>
      <c r="E57" s="1036"/>
      <c r="F57" s="1036"/>
      <c r="G57" s="1036"/>
      <c r="H57" s="1036"/>
    </row>
    <row r="58" spans="1:10" ht="14.25">
      <c r="A58" s="186">
        <v>3</v>
      </c>
      <c r="B58" s="1036" t="s">
        <v>1841</v>
      </c>
      <c r="C58" s="1036"/>
      <c r="D58" s="1036"/>
      <c r="E58" s="1036"/>
      <c r="F58" s="1036"/>
      <c r="G58" s="1036"/>
      <c r="H58" s="1036"/>
    </row>
    <row r="59" spans="1:10" ht="14.25">
      <c r="A59" s="255"/>
      <c r="B59" s="215"/>
      <c r="C59" s="255"/>
      <c r="D59" s="255"/>
      <c r="E59" s="255"/>
      <c r="F59" s="255"/>
      <c r="G59" s="255"/>
      <c r="H59" s="255"/>
      <c r="I59" s="255"/>
      <c r="J59" s="255"/>
    </row>
    <row r="60" spans="1:10" ht="14.25">
      <c r="A60" s="255"/>
      <c r="B60" s="215"/>
      <c r="C60" s="255"/>
      <c r="D60" s="255"/>
      <c r="E60" s="255"/>
      <c r="F60" s="255"/>
      <c r="G60" s="255"/>
      <c r="H60" s="255"/>
      <c r="I60" s="255"/>
      <c r="J60" s="255"/>
    </row>
    <row r="61" spans="1:10" ht="14.25">
      <c r="A61" s="255"/>
      <c r="B61" s="215"/>
      <c r="C61" s="255"/>
      <c r="D61" s="255"/>
      <c r="E61" s="255"/>
      <c r="F61" s="255"/>
      <c r="G61" s="255"/>
      <c r="H61" s="255"/>
      <c r="I61" s="255"/>
      <c r="J61" s="255"/>
    </row>
    <row r="62" spans="1:10" ht="14.25">
      <c r="A62" s="255"/>
      <c r="B62" s="215"/>
      <c r="C62" s="255"/>
      <c r="D62" s="255"/>
      <c r="E62" s="255"/>
      <c r="F62" s="255"/>
      <c r="G62" s="255"/>
      <c r="H62" s="255"/>
      <c r="I62" s="255"/>
      <c r="J62" s="255"/>
    </row>
    <row r="63" spans="1:10" ht="14.25">
      <c r="A63" s="255"/>
      <c r="B63" s="215"/>
      <c r="C63" s="255"/>
      <c r="D63" s="255"/>
      <c r="E63" s="255"/>
      <c r="F63" s="255"/>
      <c r="G63" s="255"/>
      <c r="H63" s="255"/>
      <c r="I63" s="255"/>
      <c r="J63" s="255"/>
    </row>
    <row r="64" spans="1:10" ht="14.25">
      <c r="A64" s="255"/>
      <c r="B64" s="215"/>
      <c r="C64" s="255"/>
      <c r="D64" s="255"/>
      <c r="E64" s="255"/>
      <c r="F64" s="255"/>
      <c r="G64" s="255"/>
      <c r="H64" s="255"/>
      <c r="I64" s="255"/>
      <c r="J64" s="255"/>
    </row>
    <row r="65" spans="1:10" ht="14.25">
      <c r="A65" s="255"/>
      <c r="B65" s="215"/>
      <c r="C65" s="255"/>
      <c r="D65" s="255"/>
      <c r="E65" s="255"/>
      <c r="F65" s="255"/>
      <c r="G65" s="255"/>
      <c r="H65" s="255"/>
      <c r="I65" s="255"/>
      <c r="J65" s="255"/>
    </row>
    <row r="66" spans="1:10" ht="14.25">
      <c r="A66" s="255"/>
      <c r="B66" s="215"/>
      <c r="C66" s="255"/>
      <c r="D66" s="255"/>
      <c r="E66" s="255"/>
      <c r="F66" s="255"/>
      <c r="G66" s="255"/>
      <c r="H66" s="255"/>
      <c r="I66" s="255"/>
      <c r="J66" s="255"/>
    </row>
    <row r="67" spans="1:10" ht="14.25">
      <c r="A67" s="255"/>
      <c r="B67" s="215"/>
      <c r="C67" s="255"/>
      <c r="D67" s="255"/>
      <c r="E67" s="255"/>
      <c r="F67" s="255"/>
      <c r="G67" s="255"/>
      <c r="H67" s="255"/>
      <c r="I67" s="255"/>
      <c r="J67" s="255"/>
    </row>
    <row r="68" spans="1:10" ht="14.25">
      <c r="A68" s="255"/>
      <c r="B68" s="215"/>
      <c r="C68" s="255"/>
      <c r="D68" s="255"/>
      <c r="E68" s="255"/>
      <c r="F68" s="255"/>
      <c r="G68" s="255"/>
      <c r="H68" s="255"/>
      <c r="I68" s="255"/>
      <c r="J68" s="255"/>
    </row>
    <row r="69" spans="1:10" ht="14.25">
      <c r="A69" s="255"/>
      <c r="B69" s="215"/>
      <c r="C69" s="255"/>
      <c r="D69" s="255"/>
      <c r="E69" s="255"/>
      <c r="F69" s="255"/>
      <c r="G69" s="255"/>
      <c r="H69" s="255"/>
      <c r="I69" s="255"/>
      <c r="J69" s="255"/>
    </row>
    <row r="70" spans="1:10" ht="14.25">
      <c r="A70" s="255"/>
      <c r="B70" s="255"/>
      <c r="C70" s="255"/>
      <c r="D70" s="255"/>
      <c r="E70" s="255"/>
      <c r="F70" s="255"/>
      <c r="G70" s="255"/>
      <c r="H70" s="255"/>
      <c r="I70" s="255"/>
      <c r="J70" s="255"/>
    </row>
    <row r="71" spans="1:10" ht="14.25">
      <c r="A71" s="255"/>
      <c r="B71" s="255"/>
      <c r="C71" s="255"/>
      <c r="D71" s="255"/>
      <c r="E71" s="255"/>
      <c r="F71" s="255"/>
      <c r="G71" s="255"/>
      <c r="H71" s="255"/>
      <c r="I71" s="255"/>
      <c r="J71" s="255"/>
    </row>
    <row r="72" spans="1:10" ht="14.25">
      <c r="A72" s="255"/>
      <c r="B72" s="658"/>
      <c r="C72" s="658"/>
      <c r="D72" s="658"/>
      <c r="E72" s="658"/>
      <c r="F72" s="658"/>
      <c r="G72" s="658"/>
      <c r="H72" s="658"/>
      <c r="I72" s="658"/>
      <c r="J72" s="658"/>
    </row>
    <row r="73" spans="1:10" ht="14.25">
      <c r="A73" s="255"/>
      <c r="B73" s="658"/>
      <c r="C73" s="658"/>
      <c r="D73" s="658"/>
      <c r="E73" s="658"/>
      <c r="F73" s="658"/>
      <c r="G73" s="658"/>
      <c r="H73" s="658"/>
      <c r="I73" s="658"/>
      <c r="J73" s="658"/>
    </row>
    <row r="74" spans="1:10" ht="15">
      <c r="A74" s="255"/>
      <c r="B74" s="258"/>
      <c r="C74" s="258"/>
      <c r="D74" s="258"/>
      <c r="E74" s="258"/>
      <c r="F74" s="258"/>
      <c r="G74" s="255"/>
      <c r="H74" s="255"/>
      <c r="I74" s="255"/>
      <c r="J74" s="255"/>
    </row>
    <row r="75" spans="1:10" ht="13.5" customHeight="1">
      <c r="A75" s="255"/>
      <c r="B75" s="658"/>
      <c r="C75" s="658"/>
      <c r="D75" s="658"/>
      <c r="E75" s="658"/>
      <c r="F75" s="658"/>
      <c r="G75" s="658"/>
      <c r="H75" s="658"/>
      <c r="I75" s="658"/>
      <c r="J75" s="658"/>
    </row>
    <row r="76" spans="1:10" s="259" customFormat="1">
      <c r="B76" s="217"/>
      <c r="C76" s="217"/>
      <c r="D76" s="217"/>
      <c r="E76" s="217"/>
      <c r="F76" s="217"/>
      <c r="G76" s="217"/>
      <c r="H76" s="217"/>
      <c r="I76" s="217"/>
      <c r="J76" s="217"/>
    </row>
    <row r="77" spans="1:10" ht="15.75">
      <c r="A77" s="260"/>
      <c r="B77" s="217"/>
      <c r="C77" s="217"/>
      <c r="D77" s="217"/>
      <c r="E77" s="217"/>
      <c r="F77" s="217"/>
      <c r="G77" s="217"/>
      <c r="H77" s="217"/>
      <c r="I77" s="217"/>
      <c r="J77" s="217"/>
    </row>
    <row r="78" spans="1:10" ht="15.75">
      <c r="A78" s="261"/>
      <c r="B78" s="217"/>
      <c r="C78" s="217"/>
      <c r="D78" s="217"/>
      <c r="E78" s="217"/>
      <c r="F78" s="217"/>
      <c r="G78" s="217"/>
      <c r="H78" s="217"/>
      <c r="I78" s="217"/>
      <c r="J78" s="217"/>
    </row>
    <row r="79" spans="1:10" ht="15.75">
      <c r="A79" s="261"/>
      <c r="B79" s="217"/>
      <c r="C79" s="217"/>
      <c r="D79" s="217"/>
      <c r="E79" s="217"/>
      <c r="F79" s="217"/>
      <c r="G79" s="217"/>
      <c r="H79" s="217"/>
      <c r="I79" s="217"/>
      <c r="J79" s="217"/>
    </row>
    <row r="80" spans="1:10" ht="15.75" customHeight="1">
      <c r="A80" s="197"/>
      <c r="B80" s="217"/>
      <c r="C80" s="217"/>
      <c r="D80" s="217"/>
      <c r="E80" s="217"/>
      <c r="F80" s="217"/>
      <c r="G80" s="217"/>
      <c r="H80" s="217"/>
      <c r="I80" s="217"/>
      <c r="J80" s="217"/>
    </row>
    <row r="81" spans="1:10" ht="16.5" customHeight="1">
      <c r="A81" s="197"/>
      <c r="B81" s="217"/>
      <c r="C81" s="217"/>
      <c r="D81" s="217"/>
      <c r="E81" s="217"/>
      <c r="F81" s="217"/>
      <c r="G81" s="217"/>
      <c r="H81" s="217"/>
      <c r="I81" s="217"/>
      <c r="J81" s="217"/>
    </row>
    <row r="82" spans="1:10" ht="15.75">
      <c r="A82" s="261"/>
      <c r="B82" s="217"/>
      <c r="C82" s="217"/>
      <c r="D82" s="217"/>
      <c r="E82" s="217"/>
      <c r="F82" s="217"/>
      <c r="G82" s="217"/>
      <c r="H82" s="217"/>
      <c r="I82" s="217"/>
      <c r="J82" s="217"/>
    </row>
    <row r="83" spans="1:10" ht="15">
      <c r="A83" s="262"/>
      <c r="B83" s="217"/>
      <c r="C83" s="217"/>
      <c r="D83" s="217"/>
      <c r="E83" s="217"/>
      <c r="F83" s="217"/>
      <c r="G83" s="217"/>
      <c r="H83" s="217"/>
      <c r="I83" s="217"/>
      <c r="J83" s="217"/>
    </row>
    <row r="84" spans="1:10" ht="15">
      <c r="A84" s="262"/>
      <c r="B84" s="217"/>
      <c r="C84" s="217"/>
      <c r="D84" s="217"/>
      <c r="E84" s="217"/>
      <c r="F84" s="217"/>
      <c r="G84" s="217"/>
      <c r="H84" s="217"/>
      <c r="I84" s="217"/>
      <c r="J84" s="217"/>
    </row>
    <row r="85" spans="1:10" ht="15">
      <c r="A85" s="262"/>
      <c r="B85" s="217"/>
      <c r="C85" s="217"/>
      <c r="D85" s="217"/>
      <c r="E85" s="217"/>
      <c r="F85" s="217"/>
      <c r="G85" s="217"/>
      <c r="H85" s="217"/>
      <c r="I85" s="217"/>
      <c r="J85" s="217"/>
    </row>
    <row r="86" spans="1:10" ht="15">
      <c r="A86" s="262"/>
      <c r="B86" s="217"/>
      <c r="C86" s="217"/>
      <c r="D86" s="217"/>
      <c r="E86" s="217"/>
      <c r="F86" s="217"/>
      <c r="G86" s="217"/>
      <c r="H86" s="217"/>
      <c r="I86" s="217"/>
      <c r="J86" s="217"/>
    </row>
    <row r="87" spans="1:10" ht="15.75" customHeight="1">
      <c r="A87" s="262"/>
      <c r="B87" s="217"/>
      <c r="C87" s="217"/>
      <c r="D87" s="217"/>
      <c r="E87" s="217"/>
      <c r="F87" s="217"/>
      <c r="G87" s="217"/>
      <c r="H87" s="217"/>
      <c r="I87" s="217"/>
      <c r="J87" s="217"/>
    </row>
    <row r="88" spans="1:10" ht="15">
      <c r="A88" s="262"/>
      <c r="B88" s="217"/>
      <c r="C88" s="217"/>
      <c r="D88" s="217"/>
      <c r="E88" s="217"/>
      <c r="F88" s="217"/>
      <c r="G88" s="217"/>
      <c r="H88" s="217"/>
      <c r="I88" s="217"/>
      <c r="J88" s="217"/>
    </row>
    <row r="89" spans="1:10" ht="15">
      <c r="A89" s="262"/>
      <c r="B89" s="217"/>
      <c r="C89" s="217"/>
      <c r="D89" s="217"/>
      <c r="E89" s="217"/>
      <c r="F89" s="217"/>
      <c r="G89" s="217"/>
      <c r="H89" s="217"/>
      <c r="I89" s="217"/>
      <c r="J89" s="217"/>
    </row>
    <row r="90" spans="1:10" ht="15">
      <c r="A90" s="262"/>
      <c r="B90" s="217"/>
      <c r="C90" s="217"/>
      <c r="D90" s="217"/>
      <c r="E90" s="217"/>
      <c r="F90" s="217"/>
      <c r="G90" s="217"/>
      <c r="H90" s="217"/>
      <c r="I90" s="217"/>
      <c r="J90" s="217"/>
    </row>
    <row r="91" spans="1:10" ht="15">
      <c r="A91" s="262"/>
      <c r="B91" s="217"/>
      <c r="C91" s="217"/>
      <c r="D91" s="217"/>
      <c r="E91" s="217"/>
      <c r="F91" s="217"/>
      <c r="G91" s="217"/>
      <c r="H91" s="217"/>
      <c r="I91" s="217"/>
      <c r="J91" s="217"/>
    </row>
    <row r="92" spans="1:10" ht="15">
      <c r="A92" s="263"/>
      <c r="B92" s="217"/>
      <c r="C92" s="217"/>
      <c r="D92" s="217"/>
      <c r="E92" s="217"/>
      <c r="F92" s="217"/>
      <c r="G92" s="217"/>
      <c r="H92" s="217"/>
      <c r="I92" s="217"/>
      <c r="J92" s="217"/>
    </row>
    <row r="93" spans="1:10" ht="15">
      <c r="A93" s="263"/>
      <c r="B93" s="217"/>
      <c r="C93" s="217"/>
      <c r="D93" s="217"/>
      <c r="E93" s="217"/>
      <c r="F93" s="217"/>
      <c r="G93" s="217"/>
      <c r="H93" s="217"/>
      <c r="I93" s="217"/>
      <c r="J93" s="217"/>
    </row>
    <row r="94" spans="1:10" ht="15">
      <c r="A94" s="264"/>
      <c r="B94" s="217"/>
      <c r="C94" s="217"/>
      <c r="D94" s="217"/>
      <c r="E94" s="217"/>
      <c r="F94" s="217"/>
      <c r="G94" s="217"/>
      <c r="H94" s="217"/>
      <c r="I94" s="217"/>
      <c r="J94" s="217"/>
    </row>
    <row r="95" spans="1:10" ht="15">
      <c r="A95" s="264"/>
      <c r="B95" s="217"/>
      <c r="C95" s="217"/>
      <c r="D95" s="217"/>
      <c r="E95" s="217"/>
      <c r="F95" s="217"/>
      <c r="G95" s="217"/>
      <c r="H95" s="217"/>
      <c r="I95" s="217"/>
      <c r="J95" s="217"/>
    </row>
    <row r="96" spans="1:10" ht="15">
      <c r="A96" s="264"/>
      <c r="B96" s="217"/>
      <c r="C96" s="217"/>
      <c r="D96" s="217"/>
      <c r="E96" s="217"/>
      <c r="F96" s="217"/>
      <c r="G96" s="217"/>
      <c r="H96" s="217"/>
      <c r="I96" s="217"/>
      <c r="J96" s="217"/>
    </row>
    <row r="97" spans="1:10" ht="15">
      <c r="A97" s="264"/>
      <c r="B97" s="217"/>
      <c r="C97" s="217"/>
      <c r="D97" s="217"/>
      <c r="E97" s="217"/>
      <c r="F97" s="217"/>
      <c r="G97" s="217"/>
      <c r="H97" s="217"/>
      <c r="I97" s="217"/>
      <c r="J97" s="217"/>
    </row>
    <row r="98" spans="1:10" ht="15.75" customHeight="1">
      <c r="A98" s="265"/>
      <c r="B98" s="217"/>
      <c r="C98" s="217"/>
      <c r="D98" s="217"/>
      <c r="E98" s="217"/>
      <c r="F98" s="217"/>
      <c r="G98" s="217"/>
      <c r="H98" s="217"/>
      <c r="I98" s="217"/>
      <c r="J98" s="217"/>
    </row>
    <row r="99" spans="1:10" ht="15" customHeight="1">
      <c r="A99" s="1129"/>
      <c r="B99" s="217"/>
      <c r="C99" s="217"/>
      <c r="D99" s="217"/>
      <c r="E99" s="217"/>
      <c r="F99" s="217"/>
      <c r="G99" s="217"/>
      <c r="H99" s="217"/>
      <c r="I99" s="217"/>
      <c r="J99" s="217"/>
    </row>
    <row r="100" spans="1:10" ht="15" customHeight="1">
      <c r="A100" s="1129"/>
      <c r="B100" s="217"/>
      <c r="C100" s="217"/>
      <c r="D100" s="217"/>
      <c r="E100" s="217"/>
      <c r="F100" s="217"/>
      <c r="G100" s="217"/>
      <c r="H100" s="217"/>
      <c r="I100" s="217"/>
      <c r="J100" s="217"/>
    </row>
    <row r="101" spans="1:10" ht="15" customHeight="1">
      <c r="A101" s="1129"/>
      <c r="B101" s="217"/>
      <c r="C101" s="217"/>
      <c r="D101" s="217"/>
      <c r="E101" s="217"/>
      <c r="F101" s="217"/>
      <c r="G101" s="217"/>
      <c r="H101" s="217"/>
      <c r="I101" s="217"/>
      <c r="J101" s="217"/>
    </row>
    <row r="102" spans="1:10" ht="15" customHeight="1">
      <c r="A102" s="1129"/>
      <c r="B102" s="217"/>
      <c r="C102" s="217"/>
      <c r="D102" s="217"/>
      <c r="E102" s="217"/>
      <c r="F102" s="217"/>
      <c r="G102" s="217"/>
      <c r="H102" s="217"/>
      <c r="I102" s="217"/>
      <c r="J102" s="217"/>
    </row>
    <row r="103" spans="1:10" ht="15" customHeight="1">
      <c r="A103" s="1129"/>
      <c r="B103" s="217"/>
      <c r="C103" s="217"/>
      <c r="D103" s="217"/>
      <c r="E103" s="217"/>
      <c r="F103" s="217"/>
      <c r="G103" s="217"/>
      <c r="H103" s="217"/>
      <c r="I103" s="217"/>
      <c r="J103" s="217"/>
    </row>
    <row r="104" spans="1:10" ht="15">
      <c r="A104" s="266"/>
      <c r="B104" s="217"/>
      <c r="C104" s="217"/>
      <c r="D104" s="217"/>
      <c r="E104" s="217"/>
      <c r="F104" s="217"/>
      <c r="G104" s="217"/>
      <c r="H104" s="217"/>
      <c r="I104" s="217"/>
      <c r="J104" s="217"/>
    </row>
    <row r="105" spans="1:10" ht="15">
      <c r="A105" s="266"/>
      <c r="B105" s="217"/>
      <c r="C105" s="217"/>
      <c r="D105" s="217"/>
      <c r="E105" s="217"/>
      <c r="F105" s="217"/>
      <c r="G105" s="217"/>
      <c r="H105" s="217"/>
      <c r="I105" s="217"/>
      <c r="J105" s="217"/>
    </row>
    <row r="106" spans="1:10" ht="15.75" customHeight="1">
      <c r="A106" s="266"/>
      <c r="B106" s="217"/>
      <c r="C106" s="217"/>
      <c r="D106" s="217"/>
      <c r="E106" s="217"/>
      <c r="F106" s="217"/>
      <c r="G106" s="217"/>
      <c r="H106" s="217"/>
      <c r="I106" s="217"/>
      <c r="J106" s="217"/>
    </row>
    <row r="107" spans="1:10" ht="15">
      <c r="A107" s="266"/>
      <c r="B107" s="217"/>
      <c r="C107" s="217"/>
      <c r="D107" s="217"/>
      <c r="E107" s="217"/>
      <c r="F107" s="217"/>
      <c r="G107" s="217"/>
      <c r="H107" s="217"/>
      <c r="I107" s="217"/>
      <c r="J107" s="217"/>
    </row>
    <row r="108" spans="1:10" ht="15.75" customHeight="1">
      <c r="A108" s="266"/>
      <c r="B108" s="217"/>
      <c r="C108" s="217"/>
      <c r="D108" s="217"/>
      <c r="E108" s="217"/>
      <c r="F108" s="217"/>
      <c r="G108" s="217"/>
      <c r="H108" s="217"/>
      <c r="I108" s="217"/>
      <c r="J108" s="217"/>
    </row>
    <row r="109" spans="1:10" ht="30.75" customHeight="1">
      <c r="A109" s="267"/>
      <c r="B109" s="217"/>
      <c r="C109" s="217"/>
      <c r="D109" s="217"/>
      <c r="E109" s="217"/>
      <c r="F109" s="217"/>
      <c r="G109" s="217"/>
      <c r="H109" s="217"/>
      <c r="I109" s="217"/>
      <c r="J109" s="217"/>
    </row>
    <row r="110" spans="1:10" ht="15">
      <c r="A110" s="268"/>
      <c r="B110" s="217"/>
      <c r="C110" s="217"/>
      <c r="D110" s="217"/>
      <c r="E110" s="217"/>
      <c r="F110" s="217"/>
      <c r="G110" s="217"/>
      <c r="H110" s="217"/>
      <c r="I110" s="217"/>
      <c r="J110" s="217"/>
    </row>
    <row r="111" spans="1:10" ht="15">
      <c r="A111" s="268"/>
      <c r="B111" s="217"/>
      <c r="C111" s="217"/>
      <c r="D111" s="217"/>
      <c r="E111" s="217"/>
      <c r="F111" s="217"/>
      <c r="G111" s="217"/>
      <c r="H111" s="217"/>
      <c r="I111" s="217"/>
      <c r="J111" s="217"/>
    </row>
  </sheetData>
  <mergeCells count="17">
    <mergeCell ref="I7:J7"/>
    <mergeCell ref="B53:F53"/>
    <mergeCell ref="B54:F54"/>
    <mergeCell ref="A99:A103"/>
    <mergeCell ref="A55:B55"/>
    <mergeCell ref="B56:H56"/>
    <mergeCell ref="B57:H57"/>
    <mergeCell ref="B58:H58"/>
    <mergeCell ref="B1:E1"/>
    <mergeCell ref="B3:G3"/>
    <mergeCell ref="A7:A8"/>
    <mergeCell ref="B7:B8"/>
    <mergeCell ref="C7:C8"/>
    <mergeCell ref="D7:D8"/>
    <mergeCell ref="E7:E8"/>
    <mergeCell ref="F7:F8"/>
    <mergeCell ref="G7:H7"/>
  </mergeCells>
  <conditionalFormatting sqref="B36">
    <cfRule type="cellIs" dxfId="5" priority="2" stopIfTrue="1" operator="equal">
      <formula>"?"</formula>
    </cfRule>
  </conditionalFormatting>
  <conditionalFormatting sqref="B37">
    <cfRule type="cellIs" dxfId="4" priority="1" stopIfTrue="1" operator="equal">
      <formula>"?"</formula>
    </cfRule>
  </conditionalFormatting>
  <pageMargins left="0.11811023622047245" right="0.11811023622047245" top="0.15748031496062992" bottom="0.15748031496062992" header="0.31496062992125984" footer="0.31496062992125984"/>
  <pageSetup scale="80" orientation="landscape"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K52"/>
  <sheetViews>
    <sheetView workbookViewId="0">
      <pane xSplit="3" ySplit="9" topLeftCell="D10" activePane="bottomRight" state="frozen"/>
      <selection pane="topRight" activeCell="D1" sqref="D1"/>
      <selection pane="bottomLeft" activeCell="A10" sqref="A10"/>
      <selection pane="bottomRight" activeCell="H41" sqref="H41"/>
    </sheetView>
  </sheetViews>
  <sheetFormatPr defaultRowHeight="15"/>
  <cols>
    <col min="1" max="1" width="4.85546875" style="332" customWidth="1"/>
    <col min="2" max="2" width="72.42578125" style="332" customWidth="1"/>
    <col min="3" max="3" width="21.140625" style="332" customWidth="1"/>
    <col min="4" max="4" width="6.7109375" style="332" customWidth="1"/>
    <col min="5" max="5" width="10.7109375" style="332" customWidth="1"/>
    <col min="6" max="6" width="7.140625" style="332" customWidth="1"/>
    <col min="7" max="7" width="13.7109375" style="332" customWidth="1"/>
    <col min="8" max="8" width="13.85546875" style="332" customWidth="1"/>
    <col min="9" max="9" width="20.7109375" style="332" customWidth="1"/>
    <col min="10" max="10" width="9.140625" style="332"/>
    <col min="11" max="11" width="15.5703125" style="332" customWidth="1"/>
    <col min="12" max="256" width="9.140625" style="332"/>
    <col min="257" max="257" width="4.85546875" style="332" customWidth="1"/>
    <col min="258" max="258" width="72.42578125" style="332" customWidth="1"/>
    <col min="259" max="259" width="13.85546875" style="332" customWidth="1"/>
    <col min="260" max="260" width="6.7109375" style="332" customWidth="1"/>
    <col min="261" max="261" width="10.7109375" style="332" customWidth="1"/>
    <col min="262" max="262" width="7.140625" style="332" customWidth="1"/>
    <col min="263" max="263" width="13.7109375" style="332" customWidth="1"/>
    <col min="264" max="264" width="13.85546875" style="332" customWidth="1"/>
    <col min="265" max="265" width="20.7109375" style="332" customWidth="1"/>
    <col min="266" max="266" width="9.140625" style="332"/>
    <col min="267" max="267" width="15.5703125" style="332" customWidth="1"/>
    <col min="268" max="512" width="9.140625" style="332"/>
    <col min="513" max="513" width="4.85546875" style="332" customWidth="1"/>
    <col min="514" max="514" width="72.42578125" style="332" customWidth="1"/>
    <col min="515" max="515" width="13.85546875" style="332" customWidth="1"/>
    <col min="516" max="516" width="6.7109375" style="332" customWidth="1"/>
    <col min="517" max="517" width="10.7109375" style="332" customWidth="1"/>
    <col min="518" max="518" width="7.140625" style="332" customWidth="1"/>
    <col min="519" max="519" width="13.7109375" style="332" customWidth="1"/>
    <col min="520" max="520" width="13.85546875" style="332" customWidth="1"/>
    <col min="521" max="521" width="20.7109375" style="332" customWidth="1"/>
    <col min="522" max="522" width="9.140625" style="332"/>
    <col min="523" max="523" width="15.5703125" style="332" customWidth="1"/>
    <col min="524" max="768" width="9.140625" style="332"/>
    <col min="769" max="769" width="4.85546875" style="332" customWidth="1"/>
    <col min="770" max="770" width="72.42578125" style="332" customWidth="1"/>
    <col min="771" max="771" width="13.85546875" style="332" customWidth="1"/>
    <col min="772" max="772" width="6.7109375" style="332" customWidth="1"/>
    <col min="773" max="773" width="10.7109375" style="332" customWidth="1"/>
    <col min="774" max="774" width="7.140625" style="332" customWidth="1"/>
    <col min="775" max="775" width="13.7109375" style="332" customWidth="1"/>
    <col min="776" max="776" width="13.85546875" style="332" customWidth="1"/>
    <col min="777" max="777" width="20.7109375" style="332" customWidth="1"/>
    <col min="778" max="778" width="9.140625" style="332"/>
    <col min="779" max="779" width="15.5703125" style="332" customWidth="1"/>
    <col min="780" max="1024" width="9.140625" style="332"/>
    <col min="1025" max="1025" width="4.85546875" style="332" customWidth="1"/>
    <col min="1026" max="1026" width="72.42578125" style="332" customWidth="1"/>
    <col min="1027" max="1027" width="13.85546875" style="332" customWidth="1"/>
    <col min="1028" max="1028" width="6.7109375" style="332" customWidth="1"/>
    <col min="1029" max="1029" width="10.7109375" style="332" customWidth="1"/>
    <col min="1030" max="1030" width="7.140625" style="332" customWidth="1"/>
    <col min="1031" max="1031" width="13.7109375" style="332" customWidth="1"/>
    <col min="1032" max="1032" width="13.85546875" style="332" customWidth="1"/>
    <col min="1033" max="1033" width="20.7109375" style="332" customWidth="1"/>
    <col min="1034" max="1034" width="9.140625" style="332"/>
    <col min="1035" max="1035" width="15.5703125" style="332" customWidth="1"/>
    <col min="1036" max="1280" width="9.140625" style="332"/>
    <col min="1281" max="1281" width="4.85546875" style="332" customWidth="1"/>
    <col min="1282" max="1282" width="72.42578125" style="332" customWidth="1"/>
    <col min="1283" max="1283" width="13.85546875" style="332" customWidth="1"/>
    <col min="1284" max="1284" width="6.7109375" style="332" customWidth="1"/>
    <col min="1285" max="1285" width="10.7109375" style="332" customWidth="1"/>
    <col min="1286" max="1286" width="7.140625" style="332" customWidth="1"/>
    <col min="1287" max="1287" width="13.7109375" style="332" customWidth="1"/>
    <col min="1288" max="1288" width="13.85546875" style="332" customWidth="1"/>
    <col min="1289" max="1289" width="20.7109375" style="332" customWidth="1"/>
    <col min="1290" max="1290" width="9.140625" style="332"/>
    <col min="1291" max="1291" width="15.5703125" style="332" customWidth="1"/>
    <col min="1292" max="1536" width="9.140625" style="332"/>
    <col min="1537" max="1537" width="4.85546875" style="332" customWidth="1"/>
    <col min="1538" max="1538" width="72.42578125" style="332" customWidth="1"/>
    <col min="1539" max="1539" width="13.85546875" style="332" customWidth="1"/>
    <col min="1540" max="1540" width="6.7109375" style="332" customWidth="1"/>
    <col min="1541" max="1541" width="10.7109375" style="332" customWidth="1"/>
    <col min="1542" max="1542" width="7.140625" style="332" customWidth="1"/>
    <col min="1543" max="1543" width="13.7109375" style="332" customWidth="1"/>
    <col min="1544" max="1544" width="13.85546875" style="332" customWidth="1"/>
    <col min="1545" max="1545" width="20.7109375" style="332" customWidth="1"/>
    <col min="1546" max="1546" width="9.140625" style="332"/>
    <col min="1547" max="1547" width="15.5703125" style="332" customWidth="1"/>
    <col min="1548" max="1792" width="9.140625" style="332"/>
    <col min="1793" max="1793" width="4.85546875" style="332" customWidth="1"/>
    <col min="1794" max="1794" width="72.42578125" style="332" customWidth="1"/>
    <col min="1795" max="1795" width="13.85546875" style="332" customWidth="1"/>
    <col min="1796" max="1796" width="6.7109375" style="332" customWidth="1"/>
    <col min="1797" max="1797" width="10.7109375" style="332" customWidth="1"/>
    <col min="1798" max="1798" width="7.140625" style="332" customWidth="1"/>
    <col min="1799" max="1799" width="13.7109375" style="332" customWidth="1"/>
    <col min="1800" max="1800" width="13.85546875" style="332" customWidth="1"/>
    <col min="1801" max="1801" width="20.7109375" style="332" customWidth="1"/>
    <col min="1802" max="1802" width="9.140625" style="332"/>
    <col min="1803" max="1803" width="15.5703125" style="332" customWidth="1"/>
    <col min="1804" max="2048" width="9.140625" style="332"/>
    <col min="2049" max="2049" width="4.85546875" style="332" customWidth="1"/>
    <col min="2050" max="2050" width="72.42578125" style="332" customWidth="1"/>
    <col min="2051" max="2051" width="13.85546875" style="332" customWidth="1"/>
    <col min="2052" max="2052" width="6.7109375" style="332" customWidth="1"/>
    <col min="2053" max="2053" width="10.7109375" style="332" customWidth="1"/>
    <col min="2054" max="2054" width="7.140625" style="332" customWidth="1"/>
    <col min="2055" max="2055" width="13.7109375" style="332" customWidth="1"/>
    <col min="2056" max="2056" width="13.85546875" style="332" customWidth="1"/>
    <col min="2057" max="2057" width="20.7109375" style="332" customWidth="1"/>
    <col min="2058" max="2058" width="9.140625" style="332"/>
    <col min="2059" max="2059" width="15.5703125" style="332" customWidth="1"/>
    <col min="2060" max="2304" width="9.140625" style="332"/>
    <col min="2305" max="2305" width="4.85546875" style="332" customWidth="1"/>
    <col min="2306" max="2306" width="72.42578125" style="332" customWidth="1"/>
    <col min="2307" max="2307" width="13.85546875" style="332" customWidth="1"/>
    <col min="2308" max="2308" width="6.7109375" style="332" customWidth="1"/>
    <col min="2309" max="2309" width="10.7109375" style="332" customWidth="1"/>
    <col min="2310" max="2310" width="7.140625" style="332" customWidth="1"/>
    <col min="2311" max="2311" width="13.7109375" style="332" customWidth="1"/>
    <col min="2312" max="2312" width="13.85546875" style="332" customWidth="1"/>
    <col min="2313" max="2313" width="20.7109375" style="332" customWidth="1"/>
    <col min="2314" max="2314" width="9.140625" style="332"/>
    <col min="2315" max="2315" width="15.5703125" style="332" customWidth="1"/>
    <col min="2316" max="2560" width="9.140625" style="332"/>
    <col min="2561" max="2561" width="4.85546875" style="332" customWidth="1"/>
    <col min="2562" max="2562" width="72.42578125" style="332" customWidth="1"/>
    <col min="2563" max="2563" width="13.85546875" style="332" customWidth="1"/>
    <col min="2564" max="2564" width="6.7109375" style="332" customWidth="1"/>
    <col min="2565" max="2565" width="10.7109375" style="332" customWidth="1"/>
    <col min="2566" max="2566" width="7.140625" style="332" customWidth="1"/>
    <col min="2567" max="2567" width="13.7109375" style="332" customWidth="1"/>
    <col min="2568" max="2568" width="13.85546875" style="332" customWidth="1"/>
    <col min="2569" max="2569" width="20.7109375" style="332" customWidth="1"/>
    <col min="2570" max="2570" width="9.140625" style="332"/>
    <col min="2571" max="2571" width="15.5703125" style="332" customWidth="1"/>
    <col min="2572" max="2816" width="9.140625" style="332"/>
    <col min="2817" max="2817" width="4.85546875" style="332" customWidth="1"/>
    <col min="2818" max="2818" width="72.42578125" style="332" customWidth="1"/>
    <col min="2819" max="2819" width="13.85546875" style="332" customWidth="1"/>
    <col min="2820" max="2820" width="6.7109375" style="332" customWidth="1"/>
    <col min="2821" max="2821" width="10.7109375" style="332" customWidth="1"/>
    <col min="2822" max="2822" width="7.140625" style="332" customWidth="1"/>
    <col min="2823" max="2823" width="13.7109375" style="332" customWidth="1"/>
    <col min="2824" max="2824" width="13.85546875" style="332" customWidth="1"/>
    <col min="2825" max="2825" width="20.7109375" style="332" customWidth="1"/>
    <col min="2826" max="2826" width="9.140625" style="332"/>
    <col min="2827" max="2827" width="15.5703125" style="332" customWidth="1"/>
    <col min="2828" max="3072" width="9.140625" style="332"/>
    <col min="3073" max="3073" width="4.85546875" style="332" customWidth="1"/>
    <col min="3074" max="3074" width="72.42578125" style="332" customWidth="1"/>
    <col min="3075" max="3075" width="13.85546875" style="332" customWidth="1"/>
    <col min="3076" max="3076" width="6.7109375" style="332" customWidth="1"/>
    <col min="3077" max="3077" width="10.7109375" style="332" customWidth="1"/>
    <col min="3078" max="3078" width="7.140625" style="332" customWidth="1"/>
    <col min="3079" max="3079" width="13.7109375" style="332" customWidth="1"/>
    <col min="3080" max="3080" width="13.85546875" style="332" customWidth="1"/>
    <col min="3081" max="3081" width="20.7109375" style="332" customWidth="1"/>
    <col min="3082" max="3082" width="9.140625" style="332"/>
    <col min="3083" max="3083" width="15.5703125" style="332" customWidth="1"/>
    <col min="3084" max="3328" width="9.140625" style="332"/>
    <col min="3329" max="3329" width="4.85546875" style="332" customWidth="1"/>
    <col min="3330" max="3330" width="72.42578125" style="332" customWidth="1"/>
    <col min="3331" max="3331" width="13.85546875" style="332" customWidth="1"/>
    <col min="3332" max="3332" width="6.7109375" style="332" customWidth="1"/>
    <col min="3333" max="3333" width="10.7109375" style="332" customWidth="1"/>
    <col min="3334" max="3334" width="7.140625" style="332" customWidth="1"/>
    <col min="3335" max="3335" width="13.7109375" style="332" customWidth="1"/>
    <col min="3336" max="3336" width="13.85546875" style="332" customWidth="1"/>
    <col min="3337" max="3337" width="20.7109375" style="332" customWidth="1"/>
    <col min="3338" max="3338" width="9.140625" style="332"/>
    <col min="3339" max="3339" width="15.5703125" style="332" customWidth="1"/>
    <col min="3340" max="3584" width="9.140625" style="332"/>
    <col min="3585" max="3585" width="4.85546875" style="332" customWidth="1"/>
    <col min="3586" max="3586" width="72.42578125" style="332" customWidth="1"/>
    <col min="3587" max="3587" width="13.85546875" style="332" customWidth="1"/>
    <col min="3588" max="3588" width="6.7109375" style="332" customWidth="1"/>
    <col min="3589" max="3589" width="10.7109375" style="332" customWidth="1"/>
    <col min="3590" max="3590" width="7.140625" style="332" customWidth="1"/>
    <col min="3591" max="3591" width="13.7109375" style="332" customWidth="1"/>
    <col min="3592" max="3592" width="13.85546875" style="332" customWidth="1"/>
    <col min="3593" max="3593" width="20.7109375" style="332" customWidth="1"/>
    <col min="3594" max="3594" width="9.140625" style="332"/>
    <col min="3595" max="3595" width="15.5703125" style="332" customWidth="1"/>
    <col min="3596" max="3840" width="9.140625" style="332"/>
    <col min="3841" max="3841" width="4.85546875" style="332" customWidth="1"/>
    <col min="3842" max="3842" width="72.42578125" style="332" customWidth="1"/>
    <col min="3843" max="3843" width="13.85546875" style="332" customWidth="1"/>
    <col min="3844" max="3844" width="6.7109375" style="332" customWidth="1"/>
    <col min="3845" max="3845" width="10.7109375" style="332" customWidth="1"/>
    <col min="3846" max="3846" width="7.140625" style="332" customWidth="1"/>
    <col min="3847" max="3847" width="13.7109375" style="332" customWidth="1"/>
    <col min="3848" max="3848" width="13.85546875" style="332" customWidth="1"/>
    <col min="3849" max="3849" width="20.7109375" style="332" customWidth="1"/>
    <col min="3850" max="3850" width="9.140625" style="332"/>
    <col min="3851" max="3851" width="15.5703125" style="332" customWidth="1"/>
    <col min="3852" max="4096" width="9.140625" style="332"/>
    <col min="4097" max="4097" width="4.85546875" style="332" customWidth="1"/>
    <col min="4098" max="4098" width="72.42578125" style="332" customWidth="1"/>
    <col min="4099" max="4099" width="13.85546875" style="332" customWidth="1"/>
    <col min="4100" max="4100" width="6.7109375" style="332" customWidth="1"/>
    <col min="4101" max="4101" width="10.7109375" style="332" customWidth="1"/>
    <col min="4102" max="4102" width="7.140625" style="332" customWidth="1"/>
    <col min="4103" max="4103" width="13.7109375" style="332" customWidth="1"/>
    <col min="4104" max="4104" width="13.85546875" style="332" customWidth="1"/>
    <col min="4105" max="4105" width="20.7109375" style="332" customWidth="1"/>
    <col min="4106" max="4106" width="9.140625" style="332"/>
    <col min="4107" max="4107" width="15.5703125" style="332" customWidth="1"/>
    <col min="4108" max="4352" width="9.140625" style="332"/>
    <col min="4353" max="4353" width="4.85546875" style="332" customWidth="1"/>
    <col min="4354" max="4354" width="72.42578125" style="332" customWidth="1"/>
    <col min="4355" max="4355" width="13.85546875" style="332" customWidth="1"/>
    <col min="4356" max="4356" width="6.7109375" style="332" customWidth="1"/>
    <col min="4357" max="4357" width="10.7109375" style="332" customWidth="1"/>
    <col min="4358" max="4358" width="7.140625" style="332" customWidth="1"/>
    <col min="4359" max="4359" width="13.7109375" style="332" customWidth="1"/>
    <col min="4360" max="4360" width="13.85546875" style="332" customWidth="1"/>
    <col min="4361" max="4361" width="20.7109375" style="332" customWidth="1"/>
    <col min="4362" max="4362" width="9.140625" style="332"/>
    <col min="4363" max="4363" width="15.5703125" style="332" customWidth="1"/>
    <col min="4364" max="4608" width="9.140625" style="332"/>
    <col min="4609" max="4609" width="4.85546875" style="332" customWidth="1"/>
    <col min="4610" max="4610" width="72.42578125" style="332" customWidth="1"/>
    <col min="4611" max="4611" width="13.85546875" style="332" customWidth="1"/>
    <col min="4612" max="4612" width="6.7109375" style="332" customWidth="1"/>
    <col min="4613" max="4613" width="10.7109375" style="332" customWidth="1"/>
    <col min="4614" max="4614" width="7.140625" style="332" customWidth="1"/>
    <col min="4615" max="4615" width="13.7109375" style="332" customWidth="1"/>
    <col min="4616" max="4616" width="13.85546875" style="332" customWidth="1"/>
    <col min="4617" max="4617" width="20.7109375" style="332" customWidth="1"/>
    <col min="4618" max="4618" width="9.140625" style="332"/>
    <col min="4619" max="4619" width="15.5703125" style="332" customWidth="1"/>
    <col min="4620" max="4864" width="9.140625" style="332"/>
    <col min="4865" max="4865" width="4.85546875" style="332" customWidth="1"/>
    <col min="4866" max="4866" width="72.42578125" style="332" customWidth="1"/>
    <col min="4867" max="4867" width="13.85546875" style="332" customWidth="1"/>
    <col min="4868" max="4868" width="6.7109375" style="332" customWidth="1"/>
    <col min="4869" max="4869" width="10.7109375" style="332" customWidth="1"/>
    <col min="4870" max="4870" width="7.140625" style="332" customWidth="1"/>
    <col min="4871" max="4871" width="13.7109375" style="332" customWidth="1"/>
    <col min="4872" max="4872" width="13.85546875" style="332" customWidth="1"/>
    <col min="4873" max="4873" width="20.7109375" style="332" customWidth="1"/>
    <col min="4874" max="4874" width="9.140625" style="332"/>
    <col min="4875" max="4875" width="15.5703125" style="332" customWidth="1"/>
    <col min="4876" max="5120" width="9.140625" style="332"/>
    <col min="5121" max="5121" width="4.85546875" style="332" customWidth="1"/>
    <col min="5122" max="5122" width="72.42578125" style="332" customWidth="1"/>
    <col min="5123" max="5123" width="13.85546875" style="332" customWidth="1"/>
    <col min="5124" max="5124" width="6.7109375" style="332" customWidth="1"/>
    <col min="5125" max="5125" width="10.7109375" style="332" customWidth="1"/>
    <col min="5126" max="5126" width="7.140625" style="332" customWidth="1"/>
    <col min="5127" max="5127" width="13.7109375" style="332" customWidth="1"/>
    <col min="5128" max="5128" width="13.85546875" style="332" customWidth="1"/>
    <col min="5129" max="5129" width="20.7109375" style="332" customWidth="1"/>
    <col min="5130" max="5130" width="9.140625" style="332"/>
    <col min="5131" max="5131" width="15.5703125" style="332" customWidth="1"/>
    <col min="5132" max="5376" width="9.140625" style="332"/>
    <col min="5377" max="5377" width="4.85546875" style="332" customWidth="1"/>
    <col min="5378" max="5378" width="72.42578125" style="332" customWidth="1"/>
    <col min="5379" max="5379" width="13.85546875" style="332" customWidth="1"/>
    <col min="5380" max="5380" width="6.7109375" style="332" customWidth="1"/>
    <col min="5381" max="5381" width="10.7109375" style="332" customWidth="1"/>
    <col min="5382" max="5382" width="7.140625" style="332" customWidth="1"/>
    <col min="5383" max="5383" width="13.7109375" style="332" customWidth="1"/>
    <col min="5384" max="5384" width="13.85546875" style="332" customWidth="1"/>
    <col min="5385" max="5385" width="20.7109375" style="332" customWidth="1"/>
    <col min="5386" max="5386" width="9.140625" style="332"/>
    <col min="5387" max="5387" width="15.5703125" style="332" customWidth="1"/>
    <col min="5388" max="5632" width="9.140625" style="332"/>
    <col min="5633" max="5633" width="4.85546875" style="332" customWidth="1"/>
    <col min="5634" max="5634" width="72.42578125" style="332" customWidth="1"/>
    <col min="5635" max="5635" width="13.85546875" style="332" customWidth="1"/>
    <col min="5636" max="5636" width="6.7109375" style="332" customWidth="1"/>
    <col min="5637" max="5637" width="10.7109375" style="332" customWidth="1"/>
    <col min="5638" max="5638" width="7.140625" style="332" customWidth="1"/>
    <col min="5639" max="5639" width="13.7109375" style="332" customWidth="1"/>
    <col min="5640" max="5640" width="13.85546875" style="332" customWidth="1"/>
    <col min="5641" max="5641" width="20.7109375" style="332" customWidth="1"/>
    <col min="5642" max="5642" width="9.140625" style="332"/>
    <col min="5643" max="5643" width="15.5703125" style="332" customWidth="1"/>
    <col min="5644" max="5888" width="9.140625" style="332"/>
    <col min="5889" max="5889" width="4.85546875" style="332" customWidth="1"/>
    <col min="5890" max="5890" width="72.42578125" style="332" customWidth="1"/>
    <col min="5891" max="5891" width="13.85546875" style="332" customWidth="1"/>
    <col min="5892" max="5892" width="6.7109375" style="332" customWidth="1"/>
    <col min="5893" max="5893" width="10.7109375" style="332" customWidth="1"/>
    <col min="5894" max="5894" width="7.140625" style="332" customWidth="1"/>
    <col min="5895" max="5895" width="13.7109375" style="332" customWidth="1"/>
    <col min="5896" max="5896" width="13.85546875" style="332" customWidth="1"/>
    <col min="5897" max="5897" width="20.7109375" style="332" customWidth="1"/>
    <col min="5898" max="5898" width="9.140625" style="332"/>
    <col min="5899" max="5899" width="15.5703125" style="332" customWidth="1"/>
    <col min="5900" max="6144" width="9.140625" style="332"/>
    <col min="6145" max="6145" width="4.85546875" style="332" customWidth="1"/>
    <col min="6146" max="6146" width="72.42578125" style="332" customWidth="1"/>
    <col min="6147" max="6147" width="13.85546875" style="332" customWidth="1"/>
    <col min="6148" max="6148" width="6.7109375" style="332" customWidth="1"/>
    <col min="6149" max="6149" width="10.7109375" style="332" customWidth="1"/>
    <col min="6150" max="6150" width="7.140625" style="332" customWidth="1"/>
    <col min="6151" max="6151" width="13.7109375" style="332" customWidth="1"/>
    <col min="6152" max="6152" width="13.85546875" style="332" customWidth="1"/>
    <col min="6153" max="6153" width="20.7109375" style="332" customWidth="1"/>
    <col min="6154" max="6154" width="9.140625" style="332"/>
    <col min="6155" max="6155" width="15.5703125" style="332" customWidth="1"/>
    <col min="6156" max="6400" width="9.140625" style="332"/>
    <col min="6401" max="6401" width="4.85546875" style="332" customWidth="1"/>
    <col min="6402" max="6402" width="72.42578125" style="332" customWidth="1"/>
    <col min="6403" max="6403" width="13.85546875" style="332" customWidth="1"/>
    <col min="6404" max="6404" width="6.7109375" style="332" customWidth="1"/>
    <col min="6405" max="6405" width="10.7109375" style="332" customWidth="1"/>
    <col min="6406" max="6406" width="7.140625" style="332" customWidth="1"/>
    <col min="6407" max="6407" width="13.7109375" style="332" customWidth="1"/>
    <col min="6408" max="6408" width="13.85546875" style="332" customWidth="1"/>
    <col min="6409" max="6409" width="20.7109375" style="332" customWidth="1"/>
    <col min="6410" max="6410" width="9.140625" style="332"/>
    <col min="6411" max="6411" width="15.5703125" style="332" customWidth="1"/>
    <col min="6412" max="6656" width="9.140625" style="332"/>
    <col min="6657" max="6657" width="4.85546875" style="332" customWidth="1"/>
    <col min="6658" max="6658" width="72.42578125" style="332" customWidth="1"/>
    <col min="6659" max="6659" width="13.85546875" style="332" customWidth="1"/>
    <col min="6660" max="6660" width="6.7109375" style="332" customWidth="1"/>
    <col min="6661" max="6661" width="10.7109375" style="332" customWidth="1"/>
    <col min="6662" max="6662" width="7.140625" style="332" customWidth="1"/>
    <col min="6663" max="6663" width="13.7109375" style="332" customWidth="1"/>
    <col min="6664" max="6664" width="13.85546875" style="332" customWidth="1"/>
    <col min="6665" max="6665" width="20.7109375" style="332" customWidth="1"/>
    <col min="6666" max="6666" width="9.140625" style="332"/>
    <col min="6667" max="6667" width="15.5703125" style="332" customWidth="1"/>
    <col min="6668" max="6912" width="9.140625" style="332"/>
    <col min="6913" max="6913" width="4.85546875" style="332" customWidth="1"/>
    <col min="6914" max="6914" width="72.42578125" style="332" customWidth="1"/>
    <col min="6915" max="6915" width="13.85546875" style="332" customWidth="1"/>
    <col min="6916" max="6916" width="6.7109375" style="332" customWidth="1"/>
    <col min="6917" max="6917" width="10.7109375" style="332" customWidth="1"/>
    <col min="6918" max="6918" width="7.140625" style="332" customWidth="1"/>
    <col min="6919" max="6919" width="13.7109375" style="332" customWidth="1"/>
    <col min="6920" max="6920" width="13.85546875" style="332" customWidth="1"/>
    <col min="6921" max="6921" width="20.7109375" style="332" customWidth="1"/>
    <col min="6922" max="6922" width="9.140625" style="332"/>
    <col min="6923" max="6923" width="15.5703125" style="332" customWidth="1"/>
    <col min="6924" max="7168" width="9.140625" style="332"/>
    <col min="7169" max="7169" width="4.85546875" style="332" customWidth="1"/>
    <col min="7170" max="7170" width="72.42578125" style="332" customWidth="1"/>
    <col min="7171" max="7171" width="13.85546875" style="332" customWidth="1"/>
    <col min="7172" max="7172" width="6.7109375" style="332" customWidth="1"/>
    <col min="7173" max="7173" width="10.7109375" style="332" customWidth="1"/>
    <col min="7174" max="7174" width="7.140625" style="332" customWidth="1"/>
    <col min="7175" max="7175" width="13.7109375" style="332" customWidth="1"/>
    <col min="7176" max="7176" width="13.85546875" style="332" customWidth="1"/>
    <col min="7177" max="7177" width="20.7109375" style="332" customWidth="1"/>
    <col min="7178" max="7178" width="9.140625" style="332"/>
    <col min="7179" max="7179" width="15.5703125" style="332" customWidth="1"/>
    <col min="7180" max="7424" width="9.140625" style="332"/>
    <col min="7425" max="7425" width="4.85546875" style="332" customWidth="1"/>
    <col min="7426" max="7426" width="72.42578125" style="332" customWidth="1"/>
    <col min="7427" max="7427" width="13.85546875" style="332" customWidth="1"/>
    <col min="7428" max="7428" width="6.7109375" style="332" customWidth="1"/>
    <col min="7429" max="7429" width="10.7109375" style="332" customWidth="1"/>
    <col min="7430" max="7430" width="7.140625" style="332" customWidth="1"/>
    <col min="7431" max="7431" width="13.7109375" style="332" customWidth="1"/>
    <col min="7432" max="7432" width="13.85546875" style="332" customWidth="1"/>
    <col min="7433" max="7433" width="20.7109375" style="332" customWidth="1"/>
    <col min="7434" max="7434" width="9.140625" style="332"/>
    <col min="7435" max="7435" width="15.5703125" style="332" customWidth="1"/>
    <col min="7436" max="7680" width="9.140625" style="332"/>
    <col min="7681" max="7681" width="4.85546875" style="332" customWidth="1"/>
    <col min="7682" max="7682" width="72.42578125" style="332" customWidth="1"/>
    <col min="7683" max="7683" width="13.85546875" style="332" customWidth="1"/>
    <col min="7684" max="7684" width="6.7109375" style="332" customWidth="1"/>
    <col min="7685" max="7685" width="10.7109375" style="332" customWidth="1"/>
    <col min="7686" max="7686" width="7.140625" style="332" customWidth="1"/>
    <col min="7687" max="7687" width="13.7109375" style="332" customWidth="1"/>
    <col min="7688" max="7688" width="13.85546875" style="332" customWidth="1"/>
    <col min="7689" max="7689" width="20.7109375" style="332" customWidth="1"/>
    <col min="7690" max="7690" width="9.140625" style="332"/>
    <col min="7691" max="7691" width="15.5703125" style="332" customWidth="1"/>
    <col min="7692" max="7936" width="9.140625" style="332"/>
    <col min="7937" max="7937" width="4.85546875" style="332" customWidth="1"/>
    <col min="7938" max="7938" width="72.42578125" style="332" customWidth="1"/>
    <col min="7939" max="7939" width="13.85546875" style="332" customWidth="1"/>
    <col min="7940" max="7940" width="6.7109375" style="332" customWidth="1"/>
    <col min="7941" max="7941" width="10.7109375" style="332" customWidth="1"/>
    <col min="7942" max="7942" width="7.140625" style="332" customWidth="1"/>
    <col min="7943" max="7943" width="13.7109375" style="332" customWidth="1"/>
    <col min="7944" max="7944" width="13.85546875" style="332" customWidth="1"/>
    <col min="7945" max="7945" width="20.7109375" style="332" customWidth="1"/>
    <col min="7946" max="7946" width="9.140625" style="332"/>
    <col min="7947" max="7947" width="15.5703125" style="332" customWidth="1"/>
    <col min="7948" max="8192" width="9.140625" style="332"/>
    <col min="8193" max="8193" width="4.85546875" style="332" customWidth="1"/>
    <col min="8194" max="8194" width="72.42578125" style="332" customWidth="1"/>
    <col min="8195" max="8195" width="13.85546875" style="332" customWidth="1"/>
    <col min="8196" max="8196" width="6.7109375" style="332" customWidth="1"/>
    <col min="8197" max="8197" width="10.7109375" style="332" customWidth="1"/>
    <col min="8198" max="8198" width="7.140625" style="332" customWidth="1"/>
    <col min="8199" max="8199" width="13.7109375" style="332" customWidth="1"/>
    <col min="8200" max="8200" width="13.85546875" style="332" customWidth="1"/>
    <col min="8201" max="8201" width="20.7109375" style="332" customWidth="1"/>
    <col min="8202" max="8202" width="9.140625" style="332"/>
    <col min="8203" max="8203" width="15.5703125" style="332" customWidth="1"/>
    <col min="8204" max="8448" width="9.140625" style="332"/>
    <col min="8449" max="8449" width="4.85546875" style="332" customWidth="1"/>
    <col min="8450" max="8450" width="72.42578125" style="332" customWidth="1"/>
    <col min="8451" max="8451" width="13.85546875" style="332" customWidth="1"/>
    <col min="8452" max="8452" width="6.7109375" style="332" customWidth="1"/>
    <col min="8453" max="8453" width="10.7109375" style="332" customWidth="1"/>
    <col min="8454" max="8454" width="7.140625" style="332" customWidth="1"/>
    <col min="8455" max="8455" width="13.7109375" style="332" customWidth="1"/>
    <col min="8456" max="8456" width="13.85546875" style="332" customWidth="1"/>
    <col min="8457" max="8457" width="20.7109375" style="332" customWidth="1"/>
    <col min="8458" max="8458" width="9.140625" style="332"/>
    <col min="8459" max="8459" width="15.5703125" style="332" customWidth="1"/>
    <col min="8460" max="8704" width="9.140625" style="332"/>
    <col min="8705" max="8705" width="4.85546875" style="332" customWidth="1"/>
    <col min="8706" max="8706" width="72.42578125" style="332" customWidth="1"/>
    <col min="8707" max="8707" width="13.85546875" style="332" customWidth="1"/>
    <col min="8708" max="8708" width="6.7109375" style="332" customWidth="1"/>
    <col min="8709" max="8709" width="10.7109375" style="332" customWidth="1"/>
    <col min="8710" max="8710" width="7.140625" style="332" customWidth="1"/>
    <col min="8711" max="8711" width="13.7109375" style="332" customWidth="1"/>
    <col min="8712" max="8712" width="13.85546875" style="332" customWidth="1"/>
    <col min="8713" max="8713" width="20.7109375" style="332" customWidth="1"/>
    <col min="8714" max="8714" width="9.140625" style="332"/>
    <col min="8715" max="8715" width="15.5703125" style="332" customWidth="1"/>
    <col min="8716" max="8960" width="9.140625" style="332"/>
    <col min="8961" max="8961" width="4.85546875" style="332" customWidth="1"/>
    <col min="8962" max="8962" width="72.42578125" style="332" customWidth="1"/>
    <col min="8963" max="8963" width="13.85546875" style="332" customWidth="1"/>
    <col min="8964" max="8964" width="6.7109375" style="332" customWidth="1"/>
    <col min="8965" max="8965" width="10.7109375" style="332" customWidth="1"/>
    <col min="8966" max="8966" width="7.140625" style="332" customWidth="1"/>
    <col min="8967" max="8967" width="13.7109375" style="332" customWidth="1"/>
    <col min="8968" max="8968" width="13.85546875" style="332" customWidth="1"/>
    <col min="8969" max="8969" width="20.7109375" style="332" customWidth="1"/>
    <col min="8970" max="8970" width="9.140625" style="332"/>
    <col min="8971" max="8971" width="15.5703125" style="332" customWidth="1"/>
    <col min="8972" max="9216" width="9.140625" style="332"/>
    <col min="9217" max="9217" width="4.85546875" style="332" customWidth="1"/>
    <col min="9218" max="9218" width="72.42578125" style="332" customWidth="1"/>
    <col min="9219" max="9219" width="13.85546875" style="332" customWidth="1"/>
    <col min="9220" max="9220" width="6.7109375" style="332" customWidth="1"/>
    <col min="9221" max="9221" width="10.7109375" style="332" customWidth="1"/>
    <col min="9222" max="9222" width="7.140625" style="332" customWidth="1"/>
    <col min="9223" max="9223" width="13.7109375" style="332" customWidth="1"/>
    <col min="9224" max="9224" width="13.85546875" style="332" customWidth="1"/>
    <col min="9225" max="9225" width="20.7109375" style="332" customWidth="1"/>
    <col min="9226" max="9226" width="9.140625" style="332"/>
    <col min="9227" max="9227" width="15.5703125" style="332" customWidth="1"/>
    <col min="9228" max="9472" width="9.140625" style="332"/>
    <col min="9473" max="9473" width="4.85546875" style="332" customWidth="1"/>
    <col min="9474" max="9474" width="72.42578125" style="332" customWidth="1"/>
    <col min="9475" max="9475" width="13.85546875" style="332" customWidth="1"/>
    <col min="9476" max="9476" width="6.7109375" style="332" customWidth="1"/>
    <col min="9477" max="9477" width="10.7109375" style="332" customWidth="1"/>
    <col min="9478" max="9478" width="7.140625" style="332" customWidth="1"/>
    <col min="9479" max="9479" width="13.7109375" style="332" customWidth="1"/>
    <col min="9480" max="9480" width="13.85546875" style="332" customWidth="1"/>
    <col min="9481" max="9481" width="20.7109375" style="332" customWidth="1"/>
    <col min="9482" max="9482" width="9.140625" style="332"/>
    <col min="9483" max="9483" width="15.5703125" style="332" customWidth="1"/>
    <col min="9484" max="9728" width="9.140625" style="332"/>
    <col min="9729" max="9729" width="4.85546875" style="332" customWidth="1"/>
    <col min="9730" max="9730" width="72.42578125" style="332" customWidth="1"/>
    <col min="9731" max="9731" width="13.85546875" style="332" customWidth="1"/>
    <col min="9732" max="9732" width="6.7109375" style="332" customWidth="1"/>
    <col min="9733" max="9733" width="10.7109375" style="332" customWidth="1"/>
    <col min="9734" max="9734" width="7.140625" style="332" customWidth="1"/>
    <col min="9735" max="9735" width="13.7109375" style="332" customWidth="1"/>
    <col min="9736" max="9736" width="13.85546875" style="332" customWidth="1"/>
    <col min="9737" max="9737" width="20.7109375" style="332" customWidth="1"/>
    <col min="9738" max="9738" width="9.140625" style="332"/>
    <col min="9739" max="9739" width="15.5703125" style="332" customWidth="1"/>
    <col min="9740" max="9984" width="9.140625" style="332"/>
    <col min="9985" max="9985" width="4.85546875" style="332" customWidth="1"/>
    <col min="9986" max="9986" width="72.42578125" style="332" customWidth="1"/>
    <col min="9987" max="9987" width="13.85546875" style="332" customWidth="1"/>
    <col min="9988" max="9988" width="6.7109375" style="332" customWidth="1"/>
    <col min="9989" max="9989" width="10.7109375" style="332" customWidth="1"/>
    <col min="9990" max="9990" width="7.140625" style="332" customWidth="1"/>
    <col min="9991" max="9991" width="13.7109375" style="332" customWidth="1"/>
    <col min="9992" max="9992" width="13.85546875" style="332" customWidth="1"/>
    <col min="9993" max="9993" width="20.7109375" style="332" customWidth="1"/>
    <col min="9994" max="9994" width="9.140625" style="332"/>
    <col min="9995" max="9995" width="15.5703125" style="332" customWidth="1"/>
    <col min="9996" max="10240" width="9.140625" style="332"/>
    <col min="10241" max="10241" width="4.85546875" style="332" customWidth="1"/>
    <col min="10242" max="10242" width="72.42578125" style="332" customWidth="1"/>
    <col min="10243" max="10243" width="13.85546875" style="332" customWidth="1"/>
    <col min="10244" max="10244" width="6.7109375" style="332" customWidth="1"/>
    <col min="10245" max="10245" width="10.7109375" style="332" customWidth="1"/>
    <col min="10246" max="10246" width="7.140625" style="332" customWidth="1"/>
    <col min="10247" max="10247" width="13.7109375" style="332" customWidth="1"/>
    <col min="10248" max="10248" width="13.85546875" style="332" customWidth="1"/>
    <col min="10249" max="10249" width="20.7109375" style="332" customWidth="1"/>
    <col min="10250" max="10250" width="9.140625" style="332"/>
    <col min="10251" max="10251" width="15.5703125" style="332" customWidth="1"/>
    <col min="10252" max="10496" width="9.140625" style="332"/>
    <col min="10497" max="10497" width="4.85546875" style="332" customWidth="1"/>
    <col min="10498" max="10498" width="72.42578125" style="332" customWidth="1"/>
    <col min="10499" max="10499" width="13.85546875" style="332" customWidth="1"/>
    <col min="10500" max="10500" width="6.7109375" style="332" customWidth="1"/>
    <col min="10501" max="10501" width="10.7109375" style="332" customWidth="1"/>
    <col min="10502" max="10502" width="7.140625" style="332" customWidth="1"/>
    <col min="10503" max="10503" width="13.7109375" style="332" customWidth="1"/>
    <col min="10504" max="10504" width="13.85546875" style="332" customWidth="1"/>
    <col min="10505" max="10505" width="20.7109375" style="332" customWidth="1"/>
    <col min="10506" max="10506" width="9.140625" style="332"/>
    <col min="10507" max="10507" width="15.5703125" style="332" customWidth="1"/>
    <col min="10508" max="10752" width="9.140625" style="332"/>
    <col min="10753" max="10753" width="4.85546875" style="332" customWidth="1"/>
    <col min="10754" max="10754" width="72.42578125" style="332" customWidth="1"/>
    <col min="10755" max="10755" width="13.85546875" style="332" customWidth="1"/>
    <col min="10756" max="10756" width="6.7109375" style="332" customWidth="1"/>
    <col min="10757" max="10757" width="10.7109375" style="332" customWidth="1"/>
    <col min="10758" max="10758" width="7.140625" style="332" customWidth="1"/>
    <col min="10759" max="10759" width="13.7109375" style="332" customWidth="1"/>
    <col min="10760" max="10760" width="13.85546875" style="332" customWidth="1"/>
    <col min="10761" max="10761" width="20.7109375" style="332" customWidth="1"/>
    <col min="10762" max="10762" width="9.140625" style="332"/>
    <col min="10763" max="10763" width="15.5703125" style="332" customWidth="1"/>
    <col min="10764" max="11008" width="9.140625" style="332"/>
    <col min="11009" max="11009" width="4.85546875" style="332" customWidth="1"/>
    <col min="11010" max="11010" width="72.42578125" style="332" customWidth="1"/>
    <col min="11011" max="11011" width="13.85546875" style="332" customWidth="1"/>
    <col min="11012" max="11012" width="6.7109375" style="332" customWidth="1"/>
    <col min="11013" max="11013" width="10.7109375" style="332" customWidth="1"/>
    <col min="11014" max="11014" width="7.140625" style="332" customWidth="1"/>
    <col min="11015" max="11015" width="13.7109375" style="332" customWidth="1"/>
    <col min="11016" max="11016" width="13.85546875" style="332" customWidth="1"/>
    <col min="11017" max="11017" width="20.7109375" style="332" customWidth="1"/>
    <col min="11018" max="11018" width="9.140625" style="332"/>
    <col min="11019" max="11019" width="15.5703125" style="332" customWidth="1"/>
    <col min="11020" max="11264" width="9.140625" style="332"/>
    <col min="11265" max="11265" width="4.85546875" style="332" customWidth="1"/>
    <col min="11266" max="11266" width="72.42578125" style="332" customWidth="1"/>
    <col min="11267" max="11267" width="13.85546875" style="332" customWidth="1"/>
    <col min="11268" max="11268" width="6.7109375" style="332" customWidth="1"/>
    <col min="11269" max="11269" width="10.7109375" style="332" customWidth="1"/>
    <col min="11270" max="11270" width="7.140625" style="332" customWidth="1"/>
    <col min="11271" max="11271" width="13.7109375" style="332" customWidth="1"/>
    <col min="11272" max="11272" width="13.85546875" style="332" customWidth="1"/>
    <col min="11273" max="11273" width="20.7109375" style="332" customWidth="1"/>
    <col min="11274" max="11274" width="9.140625" style="332"/>
    <col min="11275" max="11275" width="15.5703125" style="332" customWidth="1"/>
    <col min="11276" max="11520" width="9.140625" style="332"/>
    <col min="11521" max="11521" width="4.85546875" style="332" customWidth="1"/>
    <col min="11522" max="11522" width="72.42578125" style="332" customWidth="1"/>
    <col min="11523" max="11523" width="13.85546875" style="332" customWidth="1"/>
    <col min="11524" max="11524" width="6.7109375" style="332" customWidth="1"/>
    <col min="11525" max="11525" width="10.7109375" style="332" customWidth="1"/>
    <col min="11526" max="11526" width="7.140625" style="332" customWidth="1"/>
    <col min="11527" max="11527" width="13.7109375" style="332" customWidth="1"/>
    <col min="11528" max="11528" width="13.85546875" style="332" customWidth="1"/>
    <col min="11529" max="11529" width="20.7109375" style="332" customWidth="1"/>
    <col min="11530" max="11530" width="9.140625" style="332"/>
    <col min="11531" max="11531" width="15.5703125" style="332" customWidth="1"/>
    <col min="11532" max="11776" width="9.140625" style="332"/>
    <col min="11777" max="11777" width="4.85546875" style="332" customWidth="1"/>
    <col min="11778" max="11778" width="72.42578125" style="332" customWidth="1"/>
    <col min="11779" max="11779" width="13.85546875" style="332" customWidth="1"/>
    <col min="11780" max="11780" width="6.7109375" style="332" customWidth="1"/>
    <col min="11781" max="11781" width="10.7109375" style="332" customWidth="1"/>
    <col min="11782" max="11782" width="7.140625" style="332" customWidth="1"/>
    <col min="11783" max="11783" width="13.7109375" style="332" customWidth="1"/>
    <col min="11784" max="11784" width="13.85546875" style="332" customWidth="1"/>
    <col min="11785" max="11785" width="20.7109375" style="332" customWidth="1"/>
    <col min="11786" max="11786" width="9.140625" style="332"/>
    <col min="11787" max="11787" width="15.5703125" style="332" customWidth="1"/>
    <col min="11788" max="12032" width="9.140625" style="332"/>
    <col min="12033" max="12033" width="4.85546875" style="332" customWidth="1"/>
    <col min="12034" max="12034" width="72.42578125" style="332" customWidth="1"/>
    <col min="12035" max="12035" width="13.85546875" style="332" customWidth="1"/>
    <col min="12036" max="12036" width="6.7109375" style="332" customWidth="1"/>
    <col min="12037" max="12037" width="10.7109375" style="332" customWidth="1"/>
    <col min="12038" max="12038" width="7.140625" style="332" customWidth="1"/>
    <col min="12039" max="12039" width="13.7109375" style="332" customWidth="1"/>
    <col min="12040" max="12040" width="13.85546875" style="332" customWidth="1"/>
    <col min="12041" max="12041" width="20.7109375" style="332" customWidth="1"/>
    <col min="12042" max="12042" width="9.140625" style="332"/>
    <col min="12043" max="12043" width="15.5703125" style="332" customWidth="1"/>
    <col min="12044" max="12288" width="9.140625" style="332"/>
    <col min="12289" max="12289" width="4.85546875" style="332" customWidth="1"/>
    <col min="12290" max="12290" width="72.42578125" style="332" customWidth="1"/>
    <col min="12291" max="12291" width="13.85546875" style="332" customWidth="1"/>
    <col min="12292" max="12292" width="6.7109375" style="332" customWidth="1"/>
    <col min="12293" max="12293" width="10.7109375" style="332" customWidth="1"/>
    <col min="12294" max="12294" width="7.140625" style="332" customWidth="1"/>
    <col min="12295" max="12295" width="13.7109375" style="332" customWidth="1"/>
    <col min="12296" max="12296" width="13.85546875" style="332" customWidth="1"/>
    <col min="12297" max="12297" width="20.7109375" style="332" customWidth="1"/>
    <col min="12298" max="12298" width="9.140625" style="332"/>
    <col min="12299" max="12299" width="15.5703125" style="332" customWidth="1"/>
    <col min="12300" max="12544" width="9.140625" style="332"/>
    <col min="12545" max="12545" width="4.85546875" style="332" customWidth="1"/>
    <col min="12546" max="12546" width="72.42578125" style="332" customWidth="1"/>
    <col min="12547" max="12547" width="13.85546875" style="332" customWidth="1"/>
    <col min="12548" max="12548" width="6.7109375" style="332" customWidth="1"/>
    <col min="12549" max="12549" width="10.7109375" style="332" customWidth="1"/>
    <col min="12550" max="12550" width="7.140625" style="332" customWidth="1"/>
    <col min="12551" max="12551" width="13.7109375" style="332" customWidth="1"/>
    <col min="12552" max="12552" width="13.85546875" style="332" customWidth="1"/>
    <col min="12553" max="12553" width="20.7109375" style="332" customWidth="1"/>
    <col min="12554" max="12554" width="9.140625" style="332"/>
    <col min="12555" max="12555" width="15.5703125" style="332" customWidth="1"/>
    <col min="12556" max="12800" width="9.140625" style="332"/>
    <col min="12801" max="12801" width="4.85546875" style="332" customWidth="1"/>
    <col min="12802" max="12802" width="72.42578125" style="332" customWidth="1"/>
    <col min="12803" max="12803" width="13.85546875" style="332" customWidth="1"/>
    <col min="12804" max="12804" width="6.7109375" style="332" customWidth="1"/>
    <col min="12805" max="12805" width="10.7109375" style="332" customWidth="1"/>
    <col min="12806" max="12806" width="7.140625" style="332" customWidth="1"/>
    <col min="12807" max="12807" width="13.7109375" style="332" customWidth="1"/>
    <col min="12808" max="12808" width="13.85546875" style="332" customWidth="1"/>
    <col min="12809" max="12809" width="20.7109375" style="332" customWidth="1"/>
    <col min="12810" max="12810" width="9.140625" style="332"/>
    <col min="12811" max="12811" width="15.5703125" style="332" customWidth="1"/>
    <col min="12812" max="13056" width="9.140625" style="332"/>
    <col min="13057" max="13057" width="4.85546875" style="332" customWidth="1"/>
    <col min="13058" max="13058" width="72.42578125" style="332" customWidth="1"/>
    <col min="13059" max="13059" width="13.85546875" style="332" customWidth="1"/>
    <col min="13060" max="13060" width="6.7109375" style="332" customWidth="1"/>
    <col min="13061" max="13061" width="10.7109375" style="332" customWidth="1"/>
    <col min="13062" max="13062" width="7.140625" style="332" customWidth="1"/>
    <col min="13063" max="13063" width="13.7109375" style="332" customWidth="1"/>
    <col min="13064" max="13064" width="13.85546875" style="332" customWidth="1"/>
    <col min="13065" max="13065" width="20.7109375" style="332" customWidth="1"/>
    <col min="13066" max="13066" width="9.140625" style="332"/>
    <col min="13067" max="13067" width="15.5703125" style="332" customWidth="1"/>
    <col min="13068" max="13312" width="9.140625" style="332"/>
    <col min="13313" max="13313" width="4.85546875" style="332" customWidth="1"/>
    <col min="13314" max="13314" width="72.42578125" style="332" customWidth="1"/>
    <col min="13315" max="13315" width="13.85546875" style="332" customWidth="1"/>
    <col min="13316" max="13316" width="6.7109375" style="332" customWidth="1"/>
    <col min="13317" max="13317" width="10.7109375" style="332" customWidth="1"/>
    <col min="13318" max="13318" width="7.140625" style="332" customWidth="1"/>
    <col min="13319" max="13319" width="13.7109375" style="332" customWidth="1"/>
    <col min="13320" max="13320" width="13.85546875" style="332" customWidth="1"/>
    <col min="13321" max="13321" width="20.7109375" style="332" customWidth="1"/>
    <col min="13322" max="13322" width="9.140625" style="332"/>
    <col min="13323" max="13323" width="15.5703125" style="332" customWidth="1"/>
    <col min="13324" max="13568" width="9.140625" style="332"/>
    <col min="13569" max="13569" width="4.85546875" style="332" customWidth="1"/>
    <col min="13570" max="13570" width="72.42578125" style="332" customWidth="1"/>
    <col min="13571" max="13571" width="13.85546875" style="332" customWidth="1"/>
    <col min="13572" max="13572" width="6.7109375" style="332" customWidth="1"/>
    <col min="13573" max="13573" width="10.7109375" style="332" customWidth="1"/>
    <col min="13574" max="13574" width="7.140625" style="332" customWidth="1"/>
    <col min="13575" max="13575" width="13.7109375" style="332" customWidth="1"/>
    <col min="13576" max="13576" width="13.85546875" style="332" customWidth="1"/>
    <col min="13577" max="13577" width="20.7109375" style="332" customWidth="1"/>
    <col min="13578" max="13578" width="9.140625" style="332"/>
    <col min="13579" max="13579" width="15.5703125" style="332" customWidth="1"/>
    <col min="13580" max="13824" width="9.140625" style="332"/>
    <col min="13825" max="13825" width="4.85546875" style="332" customWidth="1"/>
    <col min="13826" max="13826" width="72.42578125" style="332" customWidth="1"/>
    <col min="13827" max="13827" width="13.85546875" style="332" customWidth="1"/>
    <col min="13828" max="13828" width="6.7109375" style="332" customWidth="1"/>
    <col min="13829" max="13829" width="10.7109375" style="332" customWidth="1"/>
    <col min="13830" max="13830" width="7.140625" style="332" customWidth="1"/>
    <col min="13831" max="13831" width="13.7109375" style="332" customWidth="1"/>
    <col min="13832" max="13832" width="13.85546875" style="332" customWidth="1"/>
    <col min="13833" max="13833" width="20.7109375" style="332" customWidth="1"/>
    <col min="13834" max="13834" width="9.140625" style="332"/>
    <col min="13835" max="13835" width="15.5703125" style="332" customWidth="1"/>
    <col min="13836" max="14080" width="9.140625" style="332"/>
    <col min="14081" max="14081" width="4.85546875" style="332" customWidth="1"/>
    <col min="14082" max="14082" width="72.42578125" style="332" customWidth="1"/>
    <col min="14083" max="14083" width="13.85546875" style="332" customWidth="1"/>
    <col min="14084" max="14084" width="6.7109375" style="332" customWidth="1"/>
    <col min="14085" max="14085" width="10.7109375" style="332" customWidth="1"/>
    <col min="14086" max="14086" width="7.140625" style="332" customWidth="1"/>
    <col min="14087" max="14087" width="13.7109375" style="332" customWidth="1"/>
    <col min="14088" max="14088" width="13.85546875" style="332" customWidth="1"/>
    <col min="14089" max="14089" width="20.7109375" style="332" customWidth="1"/>
    <col min="14090" max="14090" width="9.140625" style="332"/>
    <col min="14091" max="14091" width="15.5703125" style="332" customWidth="1"/>
    <col min="14092" max="14336" width="9.140625" style="332"/>
    <col min="14337" max="14337" width="4.85546875" style="332" customWidth="1"/>
    <col min="14338" max="14338" width="72.42578125" style="332" customWidth="1"/>
    <col min="14339" max="14339" width="13.85546875" style="332" customWidth="1"/>
    <col min="14340" max="14340" width="6.7109375" style="332" customWidth="1"/>
    <col min="14341" max="14341" width="10.7109375" style="332" customWidth="1"/>
    <col min="14342" max="14342" width="7.140625" style="332" customWidth="1"/>
    <col min="14343" max="14343" width="13.7109375" style="332" customWidth="1"/>
    <col min="14344" max="14344" width="13.85546875" style="332" customWidth="1"/>
    <col min="14345" max="14345" width="20.7109375" style="332" customWidth="1"/>
    <col min="14346" max="14346" width="9.140625" style="332"/>
    <col min="14347" max="14347" width="15.5703125" style="332" customWidth="1"/>
    <col min="14348" max="14592" width="9.140625" style="332"/>
    <col min="14593" max="14593" width="4.85546875" style="332" customWidth="1"/>
    <col min="14594" max="14594" width="72.42578125" style="332" customWidth="1"/>
    <col min="14595" max="14595" width="13.85546875" style="332" customWidth="1"/>
    <col min="14596" max="14596" width="6.7109375" style="332" customWidth="1"/>
    <col min="14597" max="14597" width="10.7109375" style="332" customWidth="1"/>
    <col min="14598" max="14598" width="7.140625" style="332" customWidth="1"/>
    <col min="14599" max="14599" width="13.7109375" style="332" customWidth="1"/>
    <col min="14600" max="14600" width="13.85546875" style="332" customWidth="1"/>
    <col min="14601" max="14601" width="20.7109375" style="332" customWidth="1"/>
    <col min="14602" max="14602" width="9.140625" style="332"/>
    <col min="14603" max="14603" width="15.5703125" style="332" customWidth="1"/>
    <col min="14604" max="14848" width="9.140625" style="332"/>
    <col min="14849" max="14849" width="4.85546875" style="332" customWidth="1"/>
    <col min="14850" max="14850" width="72.42578125" style="332" customWidth="1"/>
    <col min="14851" max="14851" width="13.85546875" style="332" customWidth="1"/>
    <col min="14852" max="14852" width="6.7109375" style="332" customWidth="1"/>
    <col min="14853" max="14853" width="10.7109375" style="332" customWidth="1"/>
    <col min="14854" max="14854" width="7.140625" style="332" customWidth="1"/>
    <col min="14855" max="14855" width="13.7109375" style="332" customWidth="1"/>
    <col min="14856" max="14856" width="13.85546875" style="332" customWidth="1"/>
    <col min="14857" max="14857" width="20.7109375" style="332" customWidth="1"/>
    <col min="14858" max="14858" width="9.140625" style="332"/>
    <col min="14859" max="14859" width="15.5703125" style="332" customWidth="1"/>
    <col min="14860" max="15104" width="9.140625" style="332"/>
    <col min="15105" max="15105" width="4.85546875" style="332" customWidth="1"/>
    <col min="15106" max="15106" width="72.42578125" style="332" customWidth="1"/>
    <col min="15107" max="15107" width="13.85546875" style="332" customWidth="1"/>
    <col min="15108" max="15108" width="6.7109375" style="332" customWidth="1"/>
    <col min="15109" max="15109" width="10.7109375" style="332" customWidth="1"/>
    <col min="15110" max="15110" width="7.140625" style="332" customWidth="1"/>
    <col min="15111" max="15111" width="13.7109375" style="332" customWidth="1"/>
    <col min="15112" max="15112" width="13.85546875" style="332" customWidth="1"/>
    <col min="15113" max="15113" width="20.7109375" style="332" customWidth="1"/>
    <col min="15114" max="15114" width="9.140625" style="332"/>
    <col min="15115" max="15115" width="15.5703125" style="332" customWidth="1"/>
    <col min="15116" max="15360" width="9.140625" style="332"/>
    <col min="15361" max="15361" width="4.85546875" style="332" customWidth="1"/>
    <col min="15362" max="15362" width="72.42578125" style="332" customWidth="1"/>
    <col min="15363" max="15363" width="13.85546875" style="332" customWidth="1"/>
    <col min="15364" max="15364" width="6.7109375" style="332" customWidth="1"/>
    <col min="15365" max="15365" width="10.7109375" style="332" customWidth="1"/>
    <col min="15366" max="15366" width="7.140625" style="332" customWidth="1"/>
    <col min="15367" max="15367" width="13.7109375" style="332" customWidth="1"/>
    <col min="15368" max="15368" width="13.85546875" style="332" customWidth="1"/>
    <col min="15369" max="15369" width="20.7109375" style="332" customWidth="1"/>
    <col min="15370" max="15370" width="9.140625" style="332"/>
    <col min="15371" max="15371" width="15.5703125" style="332" customWidth="1"/>
    <col min="15372" max="15616" width="9.140625" style="332"/>
    <col min="15617" max="15617" width="4.85546875" style="332" customWidth="1"/>
    <col min="15618" max="15618" width="72.42578125" style="332" customWidth="1"/>
    <col min="15619" max="15619" width="13.85546875" style="332" customWidth="1"/>
    <col min="15620" max="15620" width="6.7109375" style="332" customWidth="1"/>
    <col min="15621" max="15621" width="10.7109375" style="332" customWidth="1"/>
    <col min="15622" max="15622" width="7.140625" style="332" customWidth="1"/>
    <col min="15623" max="15623" width="13.7109375" style="332" customWidth="1"/>
    <col min="15624" max="15624" width="13.85546875" style="332" customWidth="1"/>
    <col min="15625" max="15625" width="20.7109375" style="332" customWidth="1"/>
    <col min="15626" max="15626" width="9.140625" style="332"/>
    <col min="15627" max="15627" width="15.5703125" style="332" customWidth="1"/>
    <col min="15628" max="15872" width="9.140625" style="332"/>
    <col min="15873" max="15873" width="4.85546875" style="332" customWidth="1"/>
    <col min="15874" max="15874" width="72.42578125" style="332" customWidth="1"/>
    <col min="15875" max="15875" width="13.85546875" style="332" customWidth="1"/>
    <col min="15876" max="15876" width="6.7109375" style="332" customWidth="1"/>
    <col min="15877" max="15877" width="10.7109375" style="332" customWidth="1"/>
    <col min="15878" max="15878" width="7.140625" style="332" customWidth="1"/>
    <col min="15879" max="15879" width="13.7109375" style="332" customWidth="1"/>
    <col min="15880" max="15880" width="13.85546875" style="332" customWidth="1"/>
    <col min="15881" max="15881" width="20.7109375" style="332" customWidth="1"/>
    <col min="15882" max="15882" width="9.140625" style="332"/>
    <col min="15883" max="15883" width="15.5703125" style="332" customWidth="1"/>
    <col min="15884" max="16128" width="9.140625" style="332"/>
    <col min="16129" max="16129" width="4.85546875" style="332" customWidth="1"/>
    <col min="16130" max="16130" width="72.42578125" style="332" customWidth="1"/>
    <col min="16131" max="16131" width="13.85546875" style="332" customWidth="1"/>
    <col min="16132" max="16132" width="6.7109375" style="332" customWidth="1"/>
    <col min="16133" max="16133" width="10.7109375" style="332" customWidth="1"/>
    <col min="16134" max="16134" width="7.140625" style="332" customWidth="1"/>
    <col min="16135" max="16135" width="13.7109375" style="332" customWidth="1"/>
    <col min="16136" max="16136" width="13.85546875" style="332" customWidth="1"/>
    <col min="16137" max="16137" width="20.7109375" style="332" customWidth="1"/>
    <col min="16138" max="16138" width="9.140625" style="332"/>
    <col min="16139" max="16139" width="15.5703125" style="332" customWidth="1"/>
    <col min="16140" max="16384" width="9.140625" style="332"/>
  </cols>
  <sheetData>
    <row r="1" spans="1:9" ht="18">
      <c r="A1" s="329"/>
      <c r="B1" s="1130" t="s">
        <v>316</v>
      </c>
      <c r="C1" s="1130"/>
      <c r="D1" s="1130"/>
      <c r="E1" s="1130"/>
      <c r="F1" s="330"/>
      <c r="G1" s="331"/>
      <c r="H1" s="331"/>
    </row>
    <row r="2" spans="1:9" ht="9" customHeight="1">
      <c r="A2" s="333"/>
      <c r="B2" s="333"/>
      <c r="C2" s="333"/>
      <c r="D2" s="333"/>
      <c r="E2" s="333"/>
      <c r="F2" s="333"/>
      <c r="G2" s="333"/>
      <c r="H2" s="333"/>
    </row>
    <row r="3" spans="1:9" ht="36.75" customHeight="1">
      <c r="A3" s="334"/>
      <c r="B3" s="1131" t="s">
        <v>317</v>
      </c>
      <c r="C3" s="1131"/>
      <c r="D3" s="1131"/>
      <c r="E3" s="1131"/>
      <c r="F3" s="1131"/>
      <c r="G3" s="1131"/>
      <c r="H3" s="334"/>
    </row>
    <row r="4" spans="1:9" ht="12" customHeight="1">
      <c r="A4" s="335"/>
      <c r="B4" s="335"/>
      <c r="C4" s="335"/>
      <c r="D4" s="335"/>
      <c r="E4" s="335"/>
      <c r="F4" s="335"/>
      <c r="G4" s="335"/>
      <c r="H4" s="335"/>
    </row>
    <row r="5" spans="1:9" ht="15.75">
      <c r="A5" s="336"/>
      <c r="B5" s="336"/>
      <c r="C5" s="336"/>
      <c r="D5" s="336"/>
      <c r="F5" s="336"/>
      <c r="G5" s="337" t="s">
        <v>2025</v>
      </c>
      <c r="H5" s="338"/>
    </row>
    <row r="6" spans="1:9" ht="9" customHeight="1">
      <c r="A6" s="336"/>
      <c r="B6" s="336"/>
      <c r="C6" s="336"/>
      <c r="D6" s="336"/>
      <c r="E6" s="336"/>
      <c r="F6" s="336"/>
      <c r="G6" s="339"/>
      <c r="H6" s="339"/>
    </row>
    <row r="7" spans="1:9" ht="46.5" customHeight="1">
      <c r="A7" s="1136" t="s">
        <v>78</v>
      </c>
      <c r="B7" s="1132" t="s">
        <v>3</v>
      </c>
      <c r="C7" s="1138" t="s">
        <v>4</v>
      </c>
      <c r="D7" s="1132" t="s">
        <v>5</v>
      </c>
      <c r="E7" s="1132" t="s">
        <v>10</v>
      </c>
      <c r="F7" s="1132" t="s">
        <v>235</v>
      </c>
      <c r="G7" s="340" t="s">
        <v>271</v>
      </c>
      <c r="H7" s="340" t="s">
        <v>310</v>
      </c>
    </row>
    <row r="8" spans="1:9">
      <c r="A8" s="1137"/>
      <c r="B8" s="1133"/>
      <c r="C8" s="1139"/>
      <c r="D8" s="1133"/>
      <c r="E8" s="1133"/>
      <c r="F8" s="1133"/>
      <c r="G8" s="341" t="s">
        <v>238</v>
      </c>
      <c r="H8" s="341" t="s">
        <v>238</v>
      </c>
    </row>
    <row r="9" spans="1:9">
      <c r="A9" s="342">
        <v>1</v>
      </c>
      <c r="B9" s="342">
        <v>2</v>
      </c>
      <c r="C9" s="342">
        <v>3</v>
      </c>
      <c r="D9" s="342">
        <v>4</v>
      </c>
      <c r="E9" s="342">
        <v>5</v>
      </c>
      <c r="F9" s="342">
        <v>6</v>
      </c>
      <c r="G9" s="342">
        <v>7</v>
      </c>
      <c r="H9" s="342">
        <v>8</v>
      </c>
    </row>
    <row r="10" spans="1:9" ht="17.25" customHeight="1">
      <c r="A10" s="343">
        <v>1</v>
      </c>
      <c r="B10" s="344" t="s">
        <v>1643</v>
      </c>
      <c r="C10" s="345">
        <v>7130310075</v>
      </c>
      <c r="D10" s="343" t="s">
        <v>29</v>
      </c>
      <c r="E10" s="346">
        <f>VLOOKUP(C10,'SOR RATE 2026-27'!A:D,4,0)/1000</f>
        <v>2930.91912</v>
      </c>
      <c r="F10" s="343">
        <v>1040</v>
      </c>
      <c r="G10" s="346">
        <f>E10*F10</f>
        <v>3048155.8848000001</v>
      </c>
      <c r="H10" s="346"/>
    </row>
    <row r="11" spans="1:9" ht="17.25" customHeight="1">
      <c r="A11" s="343">
        <v>2</v>
      </c>
      <c r="B11" s="344" t="s">
        <v>1644</v>
      </c>
      <c r="C11" s="345">
        <v>7130310020</v>
      </c>
      <c r="D11" s="343" t="s">
        <v>29</v>
      </c>
      <c r="E11" s="346">
        <f>VLOOKUP(C11,'SOR RATE 2026-27'!A:D,4,0)/1000</f>
        <v>3202.9492700000001</v>
      </c>
      <c r="F11" s="343">
        <v>1040</v>
      </c>
      <c r="G11" s="346"/>
      <c r="H11" s="346">
        <f>E11*F11</f>
        <v>3331067.2408000003</v>
      </c>
    </row>
    <row r="12" spans="1:9" ht="31.5" customHeight="1">
      <c r="A12" s="343">
        <v>3</v>
      </c>
      <c r="B12" s="347" t="s">
        <v>318</v>
      </c>
      <c r="C12" s="345">
        <v>7130310089</v>
      </c>
      <c r="D12" s="343" t="s">
        <v>52</v>
      </c>
      <c r="E12" s="346">
        <f>VLOOKUP(C12,'SOR RATE 2026-27'!A:D,4,0)</f>
        <v>76738.73</v>
      </c>
      <c r="F12" s="343">
        <v>2</v>
      </c>
      <c r="G12" s="346">
        <f>E12*F12</f>
        <v>153477.46</v>
      </c>
      <c r="H12" s="346"/>
      <c r="I12" s="348"/>
    </row>
    <row r="13" spans="1:9" ht="30.75" customHeight="1">
      <c r="A13" s="343">
        <v>4</v>
      </c>
      <c r="B13" s="347" t="s">
        <v>319</v>
      </c>
      <c r="C13" s="349">
        <v>7130310090</v>
      </c>
      <c r="D13" s="343" t="s">
        <v>14</v>
      </c>
      <c r="E13" s="346">
        <f>VLOOKUP(C13,'SOR RATE 2026-27'!A:D,4,0)</f>
        <v>85933.91</v>
      </c>
      <c r="F13" s="343">
        <v>2</v>
      </c>
      <c r="G13" s="346"/>
      <c r="H13" s="346">
        <f>E13*F13</f>
        <v>171867.82</v>
      </c>
      <c r="I13" s="348"/>
    </row>
    <row r="14" spans="1:9" ht="17.25" customHeight="1">
      <c r="A14" s="343">
        <v>5</v>
      </c>
      <c r="B14" s="350" t="s">
        <v>312</v>
      </c>
      <c r="C14" s="351">
        <v>7130352037</v>
      </c>
      <c r="D14" s="343" t="s">
        <v>52</v>
      </c>
      <c r="E14" s="346">
        <f>VLOOKUP(C14,'SOR RATE 2026-27'!A:D,4,0)</f>
        <v>30922.07</v>
      </c>
      <c r="F14" s="343">
        <v>2</v>
      </c>
      <c r="G14" s="346">
        <f>E14*F14</f>
        <v>61844.14</v>
      </c>
      <c r="H14" s="346"/>
      <c r="I14" s="352"/>
    </row>
    <row r="15" spans="1:9" ht="17.25" customHeight="1">
      <c r="A15" s="343">
        <v>6</v>
      </c>
      <c r="B15" s="350" t="s">
        <v>240</v>
      </c>
      <c r="C15" s="351">
        <v>7130352010</v>
      </c>
      <c r="D15" s="343" t="s">
        <v>52</v>
      </c>
      <c r="E15" s="346">
        <f>VLOOKUP(C15,'SOR RATE 2026-27'!A:D,4,0)</f>
        <v>45866.77</v>
      </c>
      <c r="F15" s="343">
        <v>2</v>
      </c>
      <c r="G15" s="346"/>
      <c r="H15" s="346">
        <f>E15*F15</f>
        <v>91733.54</v>
      </c>
      <c r="I15" s="352"/>
    </row>
    <row r="16" spans="1:9" ht="17.25" customHeight="1">
      <c r="A16" s="343">
        <v>7</v>
      </c>
      <c r="B16" s="347" t="s">
        <v>320</v>
      </c>
      <c r="C16" s="351">
        <v>7130640027</v>
      </c>
      <c r="D16" s="343" t="s">
        <v>242</v>
      </c>
      <c r="E16" s="346">
        <f>VLOOKUP(C16,'SOR RATE 2026-27'!A:D,4,0)</f>
        <v>1106.27</v>
      </c>
      <c r="F16" s="343">
        <v>10</v>
      </c>
      <c r="G16" s="346">
        <f>E16*F16</f>
        <v>11062.7</v>
      </c>
      <c r="H16" s="346">
        <f>E16*F16</f>
        <v>11062.7</v>
      </c>
      <c r="I16" s="352"/>
    </row>
    <row r="17" spans="1:11" ht="17.25" customHeight="1">
      <c r="A17" s="343">
        <v>8</v>
      </c>
      <c r="B17" s="347" t="s">
        <v>321</v>
      </c>
      <c r="C17" s="353">
        <v>7130870043</v>
      </c>
      <c r="D17" s="343" t="s">
        <v>17</v>
      </c>
      <c r="E17" s="346">
        <f>VLOOKUP(C17,'SOR RATE 2026-27'!A:D,4,0)/1000</f>
        <v>69.823350000000005</v>
      </c>
      <c r="F17" s="343">
        <v>5</v>
      </c>
      <c r="G17" s="346">
        <f t="shared" ref="G17:G26" si="0">E17*F17</f>
        <v>349.11675000000002</v>
      </c>
      <c r="H17" s="346">
        <f>E17*F17</f>
        <v>349.11675000000002</v>
      </c>
      <c r="I17" s="352"/>
    </row>
    <row r="18" spans="1:11" ht="45" customHeight="1">
      <c r="A18" s="343">
        <v>9</v>
      </c>
      <c r="B18" s="350" t="s">
        <v>245</v>
      </c>
      <c r="C18" s="351"/>
      <c r="D18" s="343" t="s">
        <v>14</v>
      </c>
      <c r="E18" s="346">
        <v>556</v>
      </c>
      <c r="F18" s="343">
        <v>20</v>
      </c>
      <c r="G18" s="346">
        <f>E18*F18</f>
        <v>11120</v>
      </c>
      <c r="H18" s="346">
        <f>E18*F18</f>
        <v>11120</v>
      </c>
      <c r="I18" s="352"/>
    </row>
    <row r="19" spans="1:11" ht="18.75" customHeight="1">
      <c r="A19" s="343">
        <v>10</v>
      </c>
      <c r="B19" s="354" t="s">
        <v>246</v>
      </c>
      <c r="C19" s="343">
        <v>7130201343</v>
      </c>
      <c r="D19" s="343" t="s">
        <v>14</v>
      </c>
      <c r="E19" s="346">
        <f>VLOOKUP(C19,'SOR RATE 2026-27'!A:D,4,0)</f>
        <v>34.499999999999979</v>
      </c>
      <c r="F19" s="343">
        <v>4000</v>
      </c>
      <c r="G19" s="346">
        <f>E19*F19</f>
        <v>137999.99999999991</v>
      </c>
      <c r="H19" s="346">
        <f t="shared" ref="H19:H27" si="1">E19*F19</f>
        <v>137999.99999999991</v>
      </c>
      <c r="I19" s="352"/>
    </row>
    <row r="20" spans="1:11" ht="32.25" customHeight="1">
      <c r="A20" s="343">
        <v>11</v>
      </c>
      <c r="B20" s="355" t="s">
        <v>322</v>
      </c>
      <c r="C20" s="343">
        <v>7132498006</v>
      </c>
      <c r="D20" s="343" t="s">
        <v>65</v>
      </c>
      <c r="E20" s="346">
        <f>VLOOKUP(C20,'SOR RATE 2026-27'!A:D,4,0)</f>
        <v>737.1</v>
      </c>
      <c r="F20" s="343">
        <v>150</v>
      </c>
      <c r="G20" s="346">
        <f>E20*F20</f>
        <v>110565</v>
      </c>
      <c r="H20" s="346">
        <f t="shared" si="1"/>
        <v>110565</v>
      </c>
      <c r="I20" s="352"/>
    </row>
    <row r="21" spans="1:11" ht="17.25" customHeight="1">
      <c r="A21" s="343">
        <v>12</v>
      </c>
      <c r="B21" s="354" t="s">
        <v>1642</v>
      </c>
      <c r="C21" s="356">
        <v>7130840021</v>
      </c>
      <c r="D21" s="357" t="s">
        <v>93</v>
      </c>
      <c r="E21" s="346">
        <f>VLOOKUP(C21,'SOR RATE 2026-27'!A:D,4,0)</f>
        <v>4289.09</v>
      </c>
      <c r="F21" s="343">
        <v>6</v>
      </c>
      <c r="G21" s="346">
        <f>E21*F21</f>
        <v>25734.54</v>
      </c>
      <c r="H21" s="346">
        <f t="shared" si="1"/>
        <v>25734.54</v>
      </c>
      <c r="I21" s="352"/>
    </row>
    <row r="22" spans="1:11" ht="18" customHeight="1">
      <c r="A22" s="343">
        <v>13</v>
      </c>
      <c r="B22" s="354" t="s">
        <v>249</v>
      </c>
      <c r="C22" s="356">
        <v>7130830060</v>
      </c>
      <c r="D22" s="357" t="s">
        <v>29</v>
      </c>
      <c r="E22" s="346">
        <f>VLOOKUP(C22,'SOR RATE 2026-27'!A:D,4,0)/1000</f>
        <v>89.510940000000005</v>
      </c>
      <c r="F22" s="343">
        <v>18</v>
      </c>
      <c r="G22" s="346">
        <f>E22*F22</f>
        <v>1611.1969200000001</v>
      </c>
      <c r="H22" s="346">
        <f t="shared" si="1"/>
        <v>1611.1969200000001</v>
      </c>
      <c r="I22" s="352"/>
    </row>
    <row r="23" spans="1:11" ht="17.25" customHeight="1">
      <c r="A23" s="343">
        <v>14</v>
      </c>
      <c r="B23" s="354" t="s">
        <v>323</v>
      </c>
      <c r="C23" s="356">
        <v>7130830585</v>
      </c>
      <c r="D23" s="357" t="s">
        <v>89</v>
      </c>
      <c r="E23" s="346">
        <f>VLOOKUP(C23,'SOR RATE 2026-27'!A:D,4,0)</f>
        <v>380.53</v>
      </c>
      <c r="F23" s="343">
        <v>6</v>
      </c>
      <c r="G23" s="346">
        <f t="shared" si="0"/>
        <v>2283.1799999999998</v>
      </c>
      <c r="H23" s="346">
        <f t="shared" si="1"/>
        <v>2283.1799999999998</v>
      </c>
      <c r="I23" s="352"/>
    </row>
    <row r="24" spans="1:11" ht="17.25" customHeight="1">
      <c r="A24" s="343">
        <v>15</v>
      </c>
      <c r="B24" s="209" t="s">
        <v>252</v>
      </c>
      <c r="C24" s="179">
        <v>7130830603</v>
      </c>
      <c r="D24" s="223" t="s">
        <v>89</v>
      </c>
      <c r="E24" s="346">
        <f>VLOOKUP(C24,'SOR RATE 2026-27'!A:D,4,0)</f>
        <v>459.86</v>
      </c>
      <c r="F24" s="343">
        <v>4</v>
      </c>
      <c r="G24" s="346">
        <f>E24*F24</f>
        <v>1839.44</v>
      </c>
      <c r="H24" s="346">
        <f t="shared" si="1"/>
        <v>1839.44</v>
      </c>
      <c r="I24" s="352"/>
    </row>
    <row r="25" spans="1:11" ht="31.5" customHeight="1">
      <c r="A25" s="343">
        <v>16</v>
      </c>
      <c r="B25" s="350" t="s">
        <v>324</v>
      </c>
      <c r="C25" s="343">
        <v>7130642039</v>
      </c>
      <c r="D25" s="343" t="s">
        <v>14</v>
      </c>
      <c r="E25" s="346">
        <f>VLOOKUP(C25,'SOR RATE 2026-27'!A:D,4,0)</f>
        <v>870.41</v>
      </c>
      <c r="F25" s="343">
        <v>10</v>
      </c>
      <c r="G25" s="346">
        <f>E25*F25</f>
        <v>8704.1</v>
      </c>
      <c r="H25" s="346">
        <f t="shared" si="1"/>
        <v>8704.1</v>
      </c>
    </row>
    <row r="26" spans="1:11" ht="30" customHeight="1">
      <c r="A26" s="343">
        <v>17</v>
      </c>
      <c r="B26" s="350" t="s">
        <v>325</v>
      </c>
      <c r="C26" s="358" t="s">
        <v>326</v>
      </c>
      <c r="D26" s="343" t="s">
        <v>17</v>
      </c>
      <c r="E26" s="346"/>
      <c r="F26" s="343">
        <v>3</v>
      </c>
      <c r="G26" s="346">
        <f t="shared" si="0"/>
        <v>0</v>
      </c>
      <c r="H26" s="346">
        <f t="shared" si="1"/>
        <v>0</v>
      </c>
      <c r="I26" s="348"/>
    </row>
    <row r="27" spans="1:11" ht="18.75" customHeight="1">
      <c r="A27" s="343">
        <v>18</v>
      </c>
      <c r="B27" s="350" t="s">
        <v>327</v>
      </c>
      <c r="C27" s="343">
        <v>7132498054</v>
      </c>
      <c r="D27" s="343" t="s">
        <v>14</v>
      </c>
      <c r="E27" s="346">
        <f>VLOOKUP(C27,'SOR RATE 2026-27'!A:D,4,0)</f>
        <v>6.57</v>
      </c>
      <c r="F27" s="343">
        <v>4400</v>
      </c>
      <c r="G27" s="346">
        <f>E27*F27</f>
        <v>28908</v>
      </c>
      <c r="H27" s="346">
        <f t="shared" si="1"/>
        <v>28908</v>
      </c>
    </row>
    <row r="28" spans="1:11" ht="59.25" customHeight="1">
      <c r="A28" s="358">
        <v>19</v>
      </c>
      <c r="B28" s="347" t="s">
        <v>328</v>
      </c>
      <c r="C28" s="959"/>
      <c r="D28" s="358" t="s">
        <v>257</v>
      </c>
      <c r="E28" s="960" t="s">
        <v>257</v>
      </c>
      <c r="F28" s="358" t="s">
        <v>257</v>
      </c>
      <c r="G28" s="960">
        <v>25000</v>
      </c>
      <c r="H28" s="960">
        <v>25000</v>
      </c>
      <c r="J28" s="961"/>
    </row>
    <row r="29" spans="1:11" ht="18" customHeight="1">
      <c r="A29" s="340">
        <v>20</v>
      </c>
      <c r="B29" s="230" t="s">
        <v>60</v>
      </c>
      <c r="C29" s="359"/>
      <c r="D29" s="360"/>
      <c r="E29" s="361"/>
      <c r="F29" s="361"/>
      <c r="G29" s="362">
        <f>SUM(G10:G28)</f>
        <v>3628654.7584700007</v>
      </c>
      <c r="H29" s="362">
        <f>SUM(H10:H28)</f>
        <v>3959845.8744700006</v>
      </c>
      <c r="I29" s="18"/>
    </row>
    <row r="30" spans="1:11" ht="18" customHeight="1">
      <c r="A30" s="340">
        <v>21</v>
      </c>
      <c r="B30" s="230" t="s">
        <v>61</v>
      </c>
      <c r="C30" s="359"/>
      <c r="D30" s="363"/>
      <c r="E30" s="361"/>
      <c r="F30" s="364"/>
      <c r="G30" s="362">
        <f>G29/1.18</f>
        <v>3075131.1512457635</v>
      </c>
      <c r="H30" s="362">
        <f>H29/1.18</f>
        <v>3355801.5885338988</v>
      </c>
      <c r="I30" s="30"/>
    </row>
    <row r="31" spans="1:11" ht="18" customHeight="1">
      <c r="A31" s="343">
        <v>22</v>
      </c>
      <c r="B31" s="237" t="s">
        <v>1758</v>
      </c>
      <c r="C31" s="365"/>
      <c r="D31" s="366"/>
      <c r="E31" s="357">
        <v>7.4999999999999997E-2</v>
      </c>
      <c r="F31" s="367"/>
      <c r="G31" s="243">
        <f>G30*E31</f>
        <v>230634.83634343225</v>
      </c>
      <c r="H31" s="243">
        <f>H30*E31</f>
        <v>251685.1191400424</v>
      </c>
      <c r="I31" s="30"/>
      <c r="K31" s="228"/>
    </row>
    <row r="32" spans="1:11" ht="18" customHeight="1">
      <c r="A32" s="343">
        <v>23</v>
      </c>
      <c r="B32" s="350" t="s">
        <v>258</v>
      </c>
      <c r="C32" s="368"/>
      <c r="D32" s="343" t="s">
        <v>14</v>
      </c>
      <c r="E32" s="243">
        <f>3361.28*1</f>
        <v>3361.28</v>
      </c>
      <c r="F32" s="357">
        <v>10</v>
      </c>
      <c r="G32" s="346">
        <f>E32*F32</f>
        <v>33612.800000000003</v>
      </c>
      <c r="H32" s="346">
        <f>E32*F32</f>
        <v>33612.800000000003</v>
      </c>
      <c r="K32" s="228"/>
    </row>
    <row r="33" spans="1:11" ht="18" customHeight="1">
      <c r="A33" s="343">
        <v>24</v>
      </c>
      <c r="B33" s="221" t="s">
        <v>329</v>
      </c>
      <c r="C33" s="350"/>
      <c r="D33" s="357"/>
      <c r="E33" s="346"/>
      <c r="F33" s="343"/>
      <c r="G33" s="369">
        <v>968065.04</v>
      </c>
      <c r="H33" s="369">
        <v>1073245.48</v>
      </c>
    </row>
    <row r="34" spans="1:11" ht="18" customHeight="1">
      <c r="A34" s="343">
        <v>25</v>
      </c>
      <c r="B34" s="209" t="s">
        <v>1763</v>
      </c>
      <c r="C34" s="350"/>
      <c r="D34" s="357"/>
      <c r="E34" s="346">
        <v>0.15</v>
      </c>
      <c r="F34" s="343"/>
      <c r="G34" s="369">
        <f>(G30+G32+G33)*0.15</f>
        <v>611521.34868686448</v>
      </c>
      <c r="H34" s="369">
        <f>(H30+H32+H33)*0.15</f>
        <v>669398.98028008465</v>
      </c>
    </row>
    <row r="35" spans="1:11" ht="19.5" customHeight="1">
      <c r="A35" s="343">
        <v>26</v>
      </c>
      <c r="B35" s="221" t="s">
        <v>1749</v>
      </c>
      <c r="C35" s="370"/>
      <c r="D35" s="370"/>
      <c r="E35" s="343"/>
      <c r="F35" s="371"/>
      <c r="G35" s="241"/>
      <c r="H35" s="241"/>
      <c r="K35" s="186"/>
    </row>
    <row r="36" spans="1:11" s="3" customFormat="1" ht="19.5" customHeight="1">
      <c r="A36" s="282" t="s">
        <v>66</v>
      </c>
      <c r="B36" s="281" t="s">
        <v>67</v>
      </c>
      <c r="C36" s="454"/>
      <c r="D36" s="455"/>
      <c r="E36" s="285">
        <v>0.02</v>
      </c>
      <c r="F36" s="285"/>
      <c r="G36" s="456">
        <f>G30*E36</f>
        <v>61502.623024915272</v>
      </c>
      <c r="H36" s="456">
        <f>H30*E36</f>
        <v>67116.031770677975</v>
      </c>
      <c r="I36" s="332"/>
    </row>
    <row r="37" spans="1:11" ht="32.25" customHeight="1">
      <c r="A37" s="343">
        <v>27</v>
      </c>
      <c r="B37" s="281" t="s">
        <v>1761</v>
      </c>
      <c r="C37" s="370"/>
      <c r="D37" s="370"/>
      <c r="E37" s="371"/>
      <c r="F37" s="371"/>
      <c r="G37" s="241">
        <f>(G30+G31+G32+G33+G36)*0.125</f>
        <v>546118.30632676382</v>
      </c>
      <c r="H37" s="241">
        <f>(H30+H31+H32+H33+H36)*0.125</f>
        <v>597682.62743057741</v>
      </c>
      <c r="K37" s="186"/>
    </row>
    <row r="38" spans="1:11" ht="31.5" customHeight="1">
      <c r="A38" s="340">
        <v>28</v>
      </c>
      <c r="B38" s="250" t="s">
        <v>1797</v>
      </c>
      <c r="C38" s="370"/>
      <c r="D38" s="370"/>
      <c r="E38" s="371"/>
      <c r="F38" s="371"/>
      <c r="G38" s="369">
        <f>G30+G31+G32+G33+G34+G36+G37</f>
        <v>5526586.1056277389</v>
      </c>
      <c r="H38" s="369">
        <f>H30+H31+H32+H33+G34+H36+H37</f>
        <v>5990664.9955620617</v>
      </c>
      <c r="K38" s="372"/>
    </row>
    <row r="39" spans="1:11" ht="20.25" customHeight="1">
      <c r="A39" s="343">
        <v>29</v>
      </c>
      <c r="B39" s="237" t="s">
        <v>1782</v>
      </c>
      <c r="C39" s="370"/>
      <c r="D39" s="370"/>
      <c r="E39" s="343">
        <v>0.09</v>
      </c>
      <c r="F39" s="371"/>
      <c r="G39" s="243">
        <f>G38*E39</f>
        <v>497392.74950649648</v>
      </c>
      <c r="H39" s="243">
        <f>H38*E39</f>
        <v>539159.84960058553</v>
      </c>
      <c r="K39" s="372"/>
    </row>
    <row r="40" spans="1:11" ht="18" customHeight="1">
      <c r="A40" s="343">
        <v>30</v>
      </c>
      <c r="B40" s="237" t="s">
        <v>1783</v>
      </c>
      <c r="C40" s="370"/>
      <c r="D40" s="370"/>
      <c r="E40" s="343">
        <v>0.09</v>
      </c>
      <c r="F40" s="371"/>
      <c r="G40" s="243">
        <f>G38*E40</f>
        <v>497392.74950649648</v>
      </c>
      <c r="H40" s="243">
        <f>H38*E40</f>
        <v>539159.84960058553</v>
      </c>
      <c r="J40" s="373"/>
      <c r="K40" s="372"/>
    </row>
    <row r="41" spans="1:11" ht="53.25" customHeight="1">
      <c r="A41" s="343">
        <v>31</v>
      </c>
      <c r="B41" s="350" t="s">
        <v>1762</v>
      </c>
      <c r="C41" s="964"/>
      <c r="D41" s="343" t="s">
        <v>257</v>
      </c>
      <c r="E41" s="343"/>
      <c r="F41" s="343"/>
      <c r="G41" s="739">
        <v>200000</v>
      </c>
      <c r="H41" s="739">
        <v>200000</v>
      </c>
    </row>
    <row r="42" spans="1:11" ht="18" customHeight="1">
      <c r="A42" s="343">
        <v>32</v>
      </c>
      <c r="B42" s="237" t="s">
        <v>1798</v>
      </c>
      <c r="C42" s="370"/>
      <c r="D42" s="370"/>
      <c r="E42" s="371"/>
      <c r="F42" s="371"/>
      <c r="G42" s="243">
        <f>G38+G39+G40+G41</f>
        <v>6721371.6046407325</v>
      </c>
      <c r="H42" s="243">
        <f>H38+H39+H40+H41</f>
        <v>7268984.694763232</v>
      </c>
    </row>
    <row r="43" spans="1:11" ht="18" customHeight="1">
      <c r="A43" s="340">
        <v>33</v>
      </c>
      <c r="B43" s="250" t="s">
        <v>73</v>
      </c>
      <c r="C43" s="370"/>
      <c r="D43" s="370"/>
      <c r="E43" s="371"/>
      <c r="F43" s="371"/>
      <c r="G43" s="369">
        <f>ROUND(G42,0)</f>
        <v>6721372</v>
      </c>
      <c r="H43" s="369">
        <f>ROUND(H42,0)</f>
        <v>7268985</v>
      </c>
    </row>
    <row r="44" spans="1:11">
      <c r="A44" s="1042" t="s">
        <v>74</v>
      </c>
      <c r="B44" s="1042"/>
      <c r="C44" s="374"/>
      <c r="D44" s="374"/>
      <c r="E44" s="374"/>
      <c r="F44" s="374"/>
      <c r="G44" s="374"/>
      <c r="H44" s="374"/>
    </row>
    <row r="45" spans="1:11" ht="17.25" customHeight="1">
      <c r="A45" s="375" t="s">
        <v>330</v>
      </c>
      <c r="B45" s="1134" t="s">
        <v>331</v>
      </c>
      <c r="C45" s="1134"/>
      <c r="D45" s="376"/>
      <c r="E45" s="376"/>
      <c r="F45" s="376"/>
      <c r="G45" s="376"/>
      <c r="H45" s="376"/>
    </row>
    <row r="46" spans="1:11" ht="57" customHeight="1">
      <c r="A46" s="377" t="s">
        <v>332</v>
      </c>
      <c r="B46" s="1134" t="s">
        <v>333</v>
      </c>
      <c r="C46" s="1134"/>
      <c r="D46" s="376"/>
      <c r="E46" s="376"/>
      <c r="F46" s="376"/>
      <c r="G46" s="378"/>
      <c r="H46" s="378"/>
    </row>
    <row r="47" spans="1:11">
      <c r="A47" s="375" t="s">
        <v>334</v>
      </c>
      <c r="B47" s="1135" t="s">
        <v>335</v>
      </c>
      <c r="C47" s="1135"/>
      <c r="D47" s="477"/>
      <c r="E47" s="477"/>
      <c r="F47" s="477"/>
      <c r="G47" s="379"/>
      <c r="H47" s="379"/>
    </row>
    <row r="48" spans="1:11" ht="19.5" customHeight="1">
      <c r="A48" s="375" t="s">
        <v>336</v>
      </c>
      <c r="B48" s="1140" t="s">
        <v>337</v>
      </c>
      <c r="C48" s="1140"/>
      <c r="D48" s="477"/>
      <c r="E48" s="477"/>
      <c r="F48" s="477"/>
      <c r="G48" s="477"/>
      <c r="H48" s="477"/>
    </row>
    <row r="49" spans="1:8" ht="29.25" customHeight="1">
      <c r="A49" s="740">
        <v>1</v>
      </c>
      <c r="B49" s="1043" t="s">
        <v>1917</v>
      </c>
      <c r="C49" s="1043"/>
      <c r="D49" s="1043"/>
      <c r="E49" s="1043"/>
      <c r="F49" s="1043"/>
      <c r="G49" s="1043"/>
      <c r="H49" s="1043"/>
    </row>
    <row r="50" spans="1:8">
      <c r="A50" s="479">
        <v>2</v>
      </c>
      <c r="B50" s="1036" t="s">
        <v>75</v>
      </c>
      <c r="C50" s="1036"/>
      <c r="D50" s="1036"/>
      <c r="E50" s="1036"/>
      <c r="F50" s="1036"/>
      <c r="G50" s="1036"/>
      <c r="H50" s="1036"/>
    </row>
    <row r="51" spans="1:8">
      <c r="A51" s="479">
        <v>3</v>
      </c>
      <c r="B51" s="1036" t="s">
        <v>76</v>
      </c>
      <c r="C51" s="1036"/>
      <c r="D51" s="1036"/>
      <c r="E51" s="1036"/>
      <c r="F51" s="1036"/>
      <c r="G51" s="1036"/>
      <c r="H51" s="1036"/>
    </row>
    <row r="52" spans="1:8" ht="15" customHeight="1">
      <c r="A52" s="742">
        <v>4</v>
      </c>
      <c r="B52" s="1036" t="s">
        <v>1841</v>
      </c>
      <c r="C52" s="1036"/>
      <c r="D52" s="1036"/>
      <c r="E52" s="1036"/>
      <c r="F52" s="1036"/>
      <c r="G52" s="1036"/>
      <c r="H52" s="1036"/>
    </row>
  </sheetData>
  <mergeCells count="17">
    <mergeCell ref="B52:H52"/>
    <mergeCell ref="B51:H51"/>
    <mergeCell ref="B1:E1"/>
    <mergeCell ref="B3:G3"/>
    <mergeCell ref="F7:F8"/>
    <mergeCell ref="B49:H49"/>
    <mergeCell ref="B50:H50"/>
    <mergeCell ref="A44:B44"/>
    <mergeCell ref="B45:C45"/>
    <mergeCell ref="B46:C46"/>
    <mergeCell ref="B47:C47"/>
    <mergeCell ref="A7:A8"/>
    <mergeCell ref="B7:B8"/>
    <mergeCell ref="C7:C8"/>
    <mergeCell ref="D7:D8"/>
    <mergeCell ref="E7:E8"/>
    <mergeCell ref="B48:C48"/>
  </mergeCells>
  <conditionalFormatting sqref="B29">
    <cfRule type="cellIs" dxfId="3" priority="2" stopIfTrue="1" operator="equal">
      <formula>"?"</formula>
    </cfRule>
  </conditionalFormatting>
  <conditionalFormatting sqref="B30">
    <cfRule type="cellIs" dxfId="2" priority="1" stopIfTrue="1" operator="equal">
      <formula>"?"</formula>
    </cfRule>
  </conditionalFormatting>
  <pageMargins left="0.11811023622047245" right="0.11811023622047245" top="0.15748031496062992" bottom="0.15748031496062992" header="0.31496062992125984" footer="0.31496062992125984"/>
  <pageSetup paperSize="9" scale="80" orientation="landscape" verticalDpi="0" r:id="rId1"/>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workbookViewId="0">
      <selection activeCell="H46" sqref="H46"/>
    </sheetView>
  </sheetViews>
  <sheetFormatPr defaultColWidth="9.140625" defaultRowHeight="15"/>
  <cols>
    <col min="1" max="1" width="4.7109375" style="87" customWidth="1"/>
    <col min="2" max="2" width="56.7109375" style="37" customWidth="1"/>
    <col min="3" max="3" width="13" style="37" customWidth="1"/>
    <col min="4" max="4" width="5.85546875" style="37" bestFit="1" customWidth="1"/>
    <col min="5" max="5" width="9.5703125" style="37" bestFit="1" customWidth="1"/>
    <col min="6" max="6" width="6.7109375" style="37" bestFit="1" customWidth="1"/>
    <col min="7" max="7" width="12.5703125" style="37" customWidth="1"/>
    <col min="8" max="8" width="6.7109375" style="37" bestFit="1" customWidth="1"/>
    <col min="9" max="9" width="12.85546875" style="37" customWidth="1"/>
    <col min="10" max="16384" width="9.140625" style="37"/>
  </cols>
  <sheetData>
    <row r="1" spans="1:9" s="332" customFormat="1" ht="18">
      <c r="A1" s="329"/>
      <c r="B1" s="1130" t="s">
        <v>1911</v>
      </c>
      <c r="C1" s="1130"/>
      <c r="D1" s="1130"/>
      <c r="E1" s="1130"/>
      <c r="F1" s="330"/>
      <c r="G1" s="331"/>
      <c r="H1" s="331"/>
    </row>
    <row r="2" spans="1:9">
      <c r="A2" s="132"/>
      <c r="B2" s="89"/>
      <c r="C2" s="89"/>
      <c r="D2" s="880"/>
      <c r="E2" s="880"/>
      <c r="F2" s="89"/>
      <c r="G2" s="881" t="s">
        <v>2025</v>
      </c>
      <c r="H2" s="89"/>
    </row>
    <row r="3" spans="1:9" ht="33.75" customHeight="1">
      <c r="A3" s="1145" t="s">
        <v>1862</v>
      </c>
      <c r="B3" s="1146"/>
      <c r="C3" s="1146"/>
      <c r="D3" s="1146"/>
      <c r="E3" s="1146"/>
      <c r="F3" s="1146"/>
      <c r="G3" s="1146"/>
      <c r="H3" s="89"/>
    </row>
    <row r="4" spans="1:9">
      <c r="A4" s="882"/>
      <c r="B4" s="883" t="s">
        <v>1863</v>
      </c>
      <c r="C4" s="884"/>
      <c r="D4" s="884"/>
      <c r="E4" s="884"/>
      <c r="F4" s="884"/>
      <c r="G4" s="884"/>
      <c r="H4" s="89"/>
    </row>
    <row r="5" spans="1:9" ht="10.5" customHeight="1">
      <c r="A5" s="885"/>
      <c r="B5" s="886"/>
      <c r="C5" s="886"/>
      <c r="D5" s="886"/>
      <c r="E5" s="886"/>
      <c r="F5" s="886"/>
      <c r="G5" s="887"/>
      <c r="H5" s="89"/>
    </row>
    <row r="6" spans="1:9" ht="45" customHeight="1">
      <c r="A6" s="1141" t="s">
        <v>78</v>
      </c>
      <c r="B6" s="1147" t="s">
        <v>3</v>
      </c>
      <c r="C6" s="1148" t="s">
        <v>1864</v>
      </c>
      <c r="D6" s="1147" t="s">
        <v>5</v>
      </c>
      <c r="E6" s="1149" t="s">
        <v>10</v>
      </c>
      <c r="F6" s="1141" t="s">
        <v>1865</v>
      </c>
      <c r="G6" s="1141"/>
      <c r="H6" s="1141" t="s">
        <v>1866</v>
      </c>
      <c r="I6" s="1141"/>
    </row>
    <row r="7" spans="1:9">
      <c r="A7" s="1141"/>
      <c r="B7" s="1147"/>
      <c r="C7" s="1148"/>
      <c r="D7" s="1147"/>
      <c r="E7" s="1149"/>
      <c r="F7" s="888" t="s">
        <v>235</v>
      </c>
      <c r="G7" s="889" t="s">
        <v>11</v>
      </c>
      <c r="H7" s="888" t="s">
        <v>235</v>
      </c>
      <c r="I7" s="890" t="s">
        <v>11</v>
      </c>
    </row>
    <row r="8" spans="1:9">
      <c r="A8" s="891">
        <v>1</v>
      </c>
      <c r="B8" s="892">
        <v>2</v>
      </c>
      <c r="C8" s="893">
        <v>3</v>
      </c>
      <c r="D8" s="894">
        <v>4</v>
      </c>
      <c r="E8" s="895">
        <v>5</v>
      </c>
      <c r="F8" s="891">
        <v>6</v>
      </c>
      <c r="G8" s="895">
        <v>7</v>
      </c>
      <c r="H8" s="895">
        <v>8</v>
      </c>
      <c r="I8" s="895">
        <v>9</v>
      </c>
    </row>
    <row r="9" spans="1:9" ht="33" customHeight="1">
      <c r="A9" s="891">
        <v>1</v>
      </c>
      <c r="B9" s="896" t="s">
        <v>1867</v>
      </c>
      <c r="C9" s="897">
        <v>7130601965</v>
      </c>
      <c r="D9" s="891" t="s">
        <v>17</v>
      </c>
      <c r="E9" s="898">
        <f>VLOOKUP(C9,'SOR RATE 2026-27'!A:D,4,0)/1000</f>
        <v>52.664580000000001</v>
      </c>
      <c r="F9" s="891">
        <v>16324</v>
      </c>
      <c r="G9" s="898">
        <f>F9*E9</f>
        <v>859696.60392000002</v>
      </c>
      <c r="H9" s="891">
        <v>16324</v>
      </c>
      <c r="I9" s="521">
        <f>H9*E9</f>
        <v>859696.60392000002</v>
      </c>
    </row>
    <row r="10" spans="1:9" ht="16.5" customHeight="1">
      <c r="A10" s="891">
        <v>2</v>
      </c>
      <c r="B10" s="899" t="s">
        <v>1868</v>
      </c>
      <c r="C10" s="897">
        <v>7130310051</v>
      </c>
      <c r="D10" s="891" t="s">
        <v>193</v>
      </c>
      <c r="E10" s="898">
        <f>VLOOKUP(C10,'SOR RATE 2026-27'!A:D,4,0)/1000</f>
        <v>1371.51234</v>
      </c>
      <c r="F10" s="891">
        <v>1060</v>
      </c>
      <c r="G10" s="898">
        <f>F10*E10</f>
        <v>1453803.0804000001</v>
      </c>
      <c r="H10" s="891"/>
      <c r="I10" s="521"/>
    </row>
    <row r="11" spans="1:9" ht="16.5" customHeight="1">
      <c r="A11" s="891">
        <v>3</v>
      </c>
      <c r="B11" s="899" t="s">
        <v>1869</v>
      </c>
      <c r="C11" s="897">
        <v>7130310052</v>
      </c>
      <c r="D11" s="891" t="s">
        <v>193</v>
      </c>
      <c r="E11" s="898">
        <f>VLOOKUP(C11,'SOR RATE 2026-27'!A:D,4,0)/1000</f>
        <v>1683.6096399999999</v>
      </c>
      <c r="F11" s="891"/>
      <c r="G11" s="898"/>
      <c r="H11" s="891">
        <v>1060</v>
      </c>
      <c r="I11" s="521">
        <f>H11*E11</f>
        <v>1784626.2183999999</v>
      </c>
    </row>
    <row r="12" spans="1:9" ht="17.25" customHeight="1">
      <c r="A12" s="891">
        <v>4</v>
      </c>
      <c r="B12" s="899" t="s">
        <v>1870</v>
      </c>
      <c r="C12" s="897">
        <v>7130320038</v>
      </c>
      <c r="D12" s="891" t="s">
        <v>52</v>
      </c>
      <c r="E12" s="898">
        <f>VLOOKUP(C12,'SOR RATE 2026-27'!A:D,4,0)</f>
        <v>17112.3</v>
      </c>
      <c r="F12" s="891">
        <v>2</v>
      </c>
      <c r="G12" s="898">
        <f>F12*E12</f>
        <v>34224.6</v>
      </c>
      <c r="H12" s="891"/>
      <c r="I12" s="521"/>
    </row>
    <row r="13" spans="1:9" ht="17.25" customHeight="1">
      <c r="A13" s="891">
        <v>5</v>
      </c>
      <c r="B13" s="899" t="s">
        <v>1871</v>
      </c>
      <c r="C13" s="897">
        <v>7130320039</v>
      </c>
      <c r="D13" s="891" t="s">
        <v>52</v>
      </c>
      <c r="E13" s="898">
        <f>VLOOKUP(C13,'SOR RATE 2026-27'!A:D,4,0)</f>
        <v>20534.75</v>
      </c>
      <c r="F13" s="891"/>
      <c r="G13" s="898"/>
      <c r="H13" s="891">
        <v>2</v>
      </c>
      <c r="I13" s="521">
        <f>H13*E13</f>
        <v>41069.5</v>
      </c>
    </row>
    <row r="14" spans="1:9" ht="46.5" customHeight="1">
      <c r="A14" s="891">
        <v>6</v>
      </c>
      <c r="B14" s="117" t="s">
        <v>1872</v>
      </c>
      <c r="C14" s="897">
        <v>7130310056</v>
      </c>
      <c r="D14" s="97" t="s">
        <v>52</v>
      </c>
      <c r="E14" s="898">
        <f>VLOOKUP(C14,'SOR RATE 2026-27'!A:D,4,0)</f>
        <v>34224.589999999997</v>
      </c>
      <c r="F14" s="891">
        <v>3</v>
      </c>
      <c r="G14" s="898">
        <f>F14*E14</f>
        <v>102673.76999999999</v>
      </c>
      <c r="H14" s="891"/>
      <c r="I14" s="521"/>
    </row>
    <row r="15" spans="1:9" ht="21" customHeight="1">
      <c r="A15" s="891">
        <v>7</v>
      </c>
      <c r="B15" s="900" t="s">
        <v>447</v>
      </c>
      <c r="C15" s="897">
        <v>7130310088</v>
      </c>
      <c r="D15" s="901" t="s">
        <v>52</v>
      </c>
      <c r="E15" s="898">
        <f>VLOOKUP(C15,'SOR RATE 2026-27'!A:D,4,0)</f>
        <v>45506.95</v>
      </c>
      <c r="F15" s="891"/>
      <c r="G15" s="898"/>
      <c r="H15" s="891">
        <v>3</v>
      </c>
      <c r="I15" s="521">
        <f>E15*H15</f>
        <v>136520.84999999998</v>
      </c>
    </row>
    <row r="16" spans="1:9">
      <c r="A16" s="891">
        <v>8</v>
      </c>
      <c r="B16" s="117" t="s">
        <v>863</v>
      </c>
      <c r="C16" s="891">
        <v>7130870010</v>
      </c>
      <c r="D16" s="97" t="s">
        <v>89</v>
      </c>
      <c r="E16" s="898">
        <f>VLOOKUP(C16,'SOR RATE 2026-27'!A:D,4,0)</f>
        <v>997.81</v>
      </c>
      <c r="F16" s="902">
        <v>6</v>
      </c>
      <c r="G16" s="898">
        <f>F16*E16</f>
        <v>5986.86</v>
      </c>
      <c r="H16" s="891">
        <v>6</v>
      </c>
      <c r="I16" s="521">
        <f t="shared" ref="I16:I21" si="0">H16*E16</f>
        <v>5986.86</v>
      </c>
    </row>
    <row r="17" spans="1:9">
      <c r="A17" s="891">
        <v>9</v>
      </c>
      <c r="B17" s="517" t="s">
        <v>1873</v>
      </c>
      <c r="C17" s="891">
        <v>7130810681</v>
      </c>
      <c r="D17" s="891" t="s">
        <v>52</v>
      </c>
      <c r="E17" s="898">
        <f>VLOOKUP(C17,'SOR RATE 2026-27'!A:D,4,0)</f>
        <v>3548.55</v>
      </c>
      <c r="F17" s="891">
        <v>0</v>
      </c>
      <c r="G17" s="898">
        <f t="shared" ref="G17:G26" si="1">F17*E17</f>
        <v>0</v>
      </c>
      <c r="H17" s="891">
        <v>0</v>
      </c>
      <c r="I17" s="521">
        <f t="shared" si="0"/>
        <v>0</v>
      </c>
    </row>
    <row r="18" spans="1:9" ht="14.25" customHeight="1">
      <c r="A18" s="891">
        <v>10</v>
      </c>
      <c r="B18" s="899" t="s">
        <v>493</v>
      </c>
      <c r="C18" s="877">
        <v>7130877681</v>
      </c>
      <c r="D18" s="895" t="s">
        <v>89</v>
      </c>
      <c r="E18" s="898">
        <f>VLOOKUP(C18,'SOR RATE 2026-27'!A:D,4,0)</f>
        <v>3137.26</v>
      </c>
      <c r="F18" s="891">
        <v>8</v>
      </c>
      <c r="G18" s="898">
        <f t="shared" si="1"/>
        <v>25098.080000000002</v>
      </c>
      <c r="H18" s="891">
        <v>8</v>
      </c>
      <c r="I18" s="521">
        <f t="shared" si="0"/>
        <v>25098.080000000002</v>
      </c>
    </row>
    <row r="19" spans="1:9" ht="33" customHeight="1">
      <c r="A19" s="891">
        <v>11</v>
      </c>
      <c r="B19" s="899" t="s">
        <v>491</v>
      </c>
      <c r="C19" s="891">
        <v>7130877683</v>
      </c>
      <c r="D19" s="895" t="s">
        <v>89</v>
      </c>
      <c r="E19" s="898">
        <f>VLOOKUP(C19,'SOR RATE 2026-27'!A:D,4,0)</f>
        <v>2788.67</v>
      </c>
      <c r="F19" s="891">
        <v>36</v>
      </c>
      <c r="G19" s="898">
        <f>F19*E19</f>
        <v>100392.12</v>
      </c>
      <c r="H19" s="891">
        <v>36</v>
      </c>
      <c r="I19" s="521">
        <f t="shared" si="0"/>
        <v>100392.12</v>
      </c>
    </row>
    <row r="20" spans="1:9">
      <c r="A20" s="891">
        <v>12</v>
      </c>
      <c r="B20" s="903" t="s">
        <v>1874</v>
      </c>
      <c r="C20" s="891">
        <v>7130820029</v>
      </c>
      <c r="D20" s="895" t="s">
        <v>89</v>
      </c>
      <c r="E20" s="898">
        <f>VLOOKUP(C20,'SOR RATE 2026-27'!A:D,4,0)</f>
        <v>43.21</v>
      </c>
      <c r="F20" s="895">
        <v>200</v>
      </c>
      <c r="G20" s="898">
        <f t="shared" si="1"/>
        <v>8642</v>
      </c>
      <c r="H20" s="895">
        <v>200</v>
      </c>
      <c r="I20" s="521">
        <f t="shared" si="0"/>
        <v>8642</v>
      </c>
    </row>
    <row r="21" spans="1:9">
      <c r="A21" s="891">
        <v>13</v>
      </c>
      <c r="B21" s="903" t="s">
        <v>683</v>
      </c>
      <c r="C21" s="891">
        <v>7130810624</v>
      </c>
      <c r="D21" s="895" t="s">
        <v>1875</v>
      </c>
      <c r="E21" s="898">
        <f>VLOOKUP(C21,'SOR RATE 2026-27'!A:D,4,0)</f>
        <v>101.05</v>
      </c>
      <c r="F21" s="895">
        <v>0</v>
      </c>
      <c r="G21" s="898">
        <f t="shared" si="1"/>
        <v>0</v>
      </c>
      <c r="H21" s="895">
        <v>0</v>
      </c>
      <c r="I21" s="521">
        <f t="shared" si="0"/>
        <v>0</v>
      </c>
    </row>
    <row r="22" spans="1:9">
      <c r="A22" s="891">
        <v>14</v>
      </c>
      <c r="B22" s="899" t="s">
        <v>1876</v>
      </c>
      <c r="C22" s="891">
        <v>7130860033</v>
      </c>
      <c r="D22" s="895" t="s">
        <v>89</v>
      </c>
      <c r="E22" s="898">
        <f>VLOOKUP(C22,'SOR RATE 2026-27'!A:D,4,0)</f>
        <v>1080.47</v>
      </c>
      <c r="F22" s="891">
        <v>12</v>
      </c>
      <c r="G22" s="898">
        <f t="shared" si="1"/>
        <v>12965.64</v>
      </c>
      <c r="H22" s="891">
        <v>12</v>
      </c>
      <c r="I22" s="521">
        <f t="shared" ref="I22:I40" si="2">H22*E22</f>
        <v>12965.64</v>
      </c>
    </row>
    <row r="23" spans="1:9">
      <c r="A23" s="891">
        <v>15</v>
      </c>
      <c r="B23" s="899" t="s">
        <v>1877</v>
      </c>
      <c r="C23" s="891">
        <v>7130860076</v>
      </c>
      <c r="D23" s="895" t="s">
        <v>17</v>
      </c>
      <c r="E23" s="898">
        <f>VLOOKUP(C23,'SOR RATE 2026-27'!A:D,4,0)/1000</f>
        <v>87.273820000000001</v>
      </c>
      <c r="F23" s="891">
        <v>120</v>
      </c>
      <c r="G23" s="898">
        <f t="shared" si="1"/>
        <v>10472.858400000001</v>
      </c>
      <c r="H23" s="891">
        <v>120</v>
      </c>
      <c r="I23" s="521">
        <f>H23*E23</f>
        <v>10472.858400000001</v>
      </c>
    </row>
    <row r="24" spans="1:9">
      <c r="A24" s="891">
        <v>16</v>
      </c>
      <c r="B24" s="899" t="s">
        <v>1878</v>
      </c>
      <c r="C24" s="891">
        <v>7130810692</v>
      </c>
      <c r="D24" s="895" t="s">
        <v>89</v>
      </c>
      <c r="E24" s="898">
        <f>VLOOKUP(C24,'SOR RATE 2026-27'!A:D,4,0)</f>
        <v>362.75</v>
      </c>
      <c r="F24" s="895">
        <v>24</v>
      </c>
      <c r="G24" s="898">
        <f t="shared" si="1"/>
        <v>8706</v>
      </c>
      <c r="H24" s="895">
        <v>24</v>
      </c>
      <c r="I24" s="521">
        <f t="shared" si="2"/>
        <v>8706</v>
      </c>
    </row>
    <row r="25" spans="1:9">
      <c r="A25" s="891">
        <v>17</v>
      </c>
      <c r="B25" s="899" t="s">
        <v>1879</v>
      </c>
      <c r="C25" s="891">
        <v>7130810692</v>
      </c>
      <c r="D25" s="895" t="s">
        <v>89</v>
      </c>
      <c r="E25" s="898">
        <f>VLOOKUP(C25,'SOR RATE 2026-27'!A:D,4,0)</f>
        <v>362.75</v>
      </c>
      <c r="F25" s="895">
        <v>0</v>
      </c>
      <c r="G25" s="898">
        <f t="shared" si="1"/>
        <v>0</v>
      </c>
      <c r="H25" s="895">
        <v>0</v>
      </c>
      <c r="I25" s="521">
        <f t="shared" si="2"/>
        <v>0</v>
      </c>
    </row>
    <row r="26" spans="1:9">
      <c r="A26" s="891">
        <v>18</v>
      </c>
      <c r="B26" s="899" t="s">
        <v>1880</v>
      </c>
      <c r="C26" s="652">
        <v>7130600032</v>
      </c>
      <c r="D26" s="895" t="s">
        <v>17</v>
      </c>
      <c r="E26" s="898">
        <f>VLOOKUP(C26,'SOR RATE 2026-27'!A:D,4,0)/1000</f>
        <v>45.52046</v>
      </c>
      <c r="F26" s="895">
        <v>0</v>
      </c>
      <c r="G26" s="898">
        <f t="shared" si="1"/>
        <v>0</v>
      </c>
      <c r="H26" s="895">
        <v>0</v>
      </c>
      <c r="I26" s="521">
        <f>H26*E26</f>
        <v>0</v>
      </c>
    </row>
    <row r="27" spans="1:9" ht="15.75" customHeight="1">
      <c r="A27" s="97">
        <v>19</v>
      </c>
      <c r="B27" s="921" t="s">
        <v>1881</v>
      </c>
      <c r="C27" s="97">
        <v>7130870043</v>
      </c>
      <c r="D27" s="97" t="s">
        <v>17</v>
      </c>
      <c r="E27" s="898">
        <f>VLOOKUP(C27,'SOR RATE 2026-27'!A:D,4,0)/1000</f>
        <v>69.823350000000005</v>
      </c>
      <c r="F27" s="97">
        <v>40</v>
      </c>
      <c r="G27" s="101">
        <f>E27*F27</f>
        <v>2792.9340000000002</v>
      </c>
      <c r="H27" s="97">
        <v>40</v>
      </c>
      <c r="I27" s="521">
        <f>H27*E27</f>
        <v>2792.9340000000002</v>
      </c>
    </row>
    <row r="28" spans="1:9">
      <c r="A28" s="97">
        <v>20</v>
      </c>
      <c r="B28" s="921" t="s">
        <v>37</v>
      </c>
      <c r="C28" s="652">
        <v>7130211158</v>
      </c>
      <c r="D28" s="97" t="s">
        <v>38</v>
      </c>
      <c r="E28" s="898">
        <f>VLOOKUP(C28,'SOR RATE 2026-27'!A:D,4,0)</f>
        <v>183.37</v>
      </c>
      <c r="F28" s="97">
        <v>40</v>
      </c>
      <c r="G28" s="101">
        <f>E28*F28</f>
        <v>7334.8</v>
      </c>
      <c r="H28" s="97">
        <v>40</v>
      </c>
      <c r="I28" s="521">
        <f>H28*E28</f>
        <v>7334.8</v>
      </c>
    </row>
    <row r="29" spans="1:9">
      <c r="A29" s="97">
        <v>21</v>
      </c>
      <c r="B29" s="921" t="s">
        <v>39</v>
      </c>
      <c r="C29" s="652">
        <v>7130210809</v>
      </c>
      <c r="D29" s="97" t="s">
        <v>38</v>
      </c>
      <c r="E29" s="898">
        <f>VLOOKUP(C29,'SOR RATE 2026-27'!A:D,4,0)</f>
        <v>409.72</v>
      </c>
      <c r="F29" s="97">
        <v>40</v>
      </c>
      <c r="G29" s="101">
        <f>E29*F29</f>
        <v>16388.800000000003</v>
      </c>
      <c r="H29" s="97">
        <v>40</v>
      </c>
      <c r="I29" s="521">
        <f t="shared" si="2"/>
        <v>16388.800000000003</v>
      </c>
    </row>
    <row r="30" spans="1:9">
      <c r="A30" s="891">
        <v>22</v>
      </c>
      <c r="B30" s="899" t="s">
        <v>1882</v>
      </c>
      <c r="C30" s="652">
        <v>7130870013</v>
      </c>
      <c r="D30" s="895" t="s">
        <v>89</v>
      </c>
      <c r="E30" s="898">
        <f>VLOOKUP(C30,'SOR RATE 2026-27'!A:D,4,0)</f>
        <v>143.69</v>
      </c>
      <c r="F30" s="891">
        <v>40</v>
      </c>
      <c r="G30" s="898">
        <f t="shared" ref="G30:G37" si="3">F30*E30</f>
        <v>5747.6</v>
      </c>
      <c r="H30" s="891">
        <v>40</v>
      </c>
      <c r="I30" s="521">
        <f t="shared" si="2"/>
        <v>5747.6</v>
      </c>
    </row>
    <row r="31" spans="1:9" ht="18" customHeight="1">
      <c r="A31" s="891">
        <v>23</v>
      </c>
      <c r="B31" s="102" t="s">
        <v>1883</v>
      </c>
      <c r="C31" s="103">
        <v>7130610206</v>
      </c>
      <c r="D31" s="97" t="s">
        <v>17</v>
      </c>
      <c r="E31" s="898">
        <f>VLOOKUP(C31,'SOR RATE 2026-27'!A:D,4,0)/1000</f>
        <v>84.314549999999997</v>
      </c>
      <c r="F31" s="891">
        <v>80</v>
      </c>
      <c r="G31" s="898">
        <f t="shared" si="3"/>
        <v>6745.1639999999998</v>
      </c>
      <c r="H31" s="891">
        <v>80</v>
      </c>
      <c r="I31" s="521">
        <f t="shared" si="2"/>
        <v>6745.1639999999998</v>
      </c>
    </row>
    <row r="32" spans="1:9">
      <c r="A32" s="891">
        <v>24</v>
      </c>
      <c r="B32" s="903" t="s">
        <v>100</v>
      </c>
      <c r="C32" s="895">
        <v>7130880041</v>
      </c>
      <c r="D32" s="895" t="s">
        <v>89</v>
      </c>
      <c r="E32" s="898">
        <f>VLOOKUP(C32,'SOR RATE 2026-27'!A:D,4,0)</f>
        <v>101.61</v>
      </c>
      <c r="F32" s="895">
        <v>40</v>
      </c>
      <c r="G32" s="898">
        <f t="shared" si="3"/>
        <v>4064.4</v>
      </c>
      <c r="H32" s="895">
        <v>40</v>
      </c>
      <c r="I32" s="521">
        <f t="shared" si="2"/>
        <v>4064.4</v>
      </c>
    </row>
    <row r="33" spans="1:9" ht="57.75" customHeight="1">
      <c r="A33" s="904">
        <v>25</v>
      </c>
      <c r="B33" s="574" t="s">
        <v>1913</v>
      </c>
      <c r="C33" s="895">
        <v>7130200202</v>
      </c>
      <c r="D33" s="891" t="s">
        <v>65</v>
      </c>
      <c r="E33" s="898">
        <f>VLOOKUP(C33,'SOR RATE 2026-27'!A:D,4,0)</f>
        <v>2970.0000000000005</v>
      </c>
      <c r="F33" s="891">
        <v>29.6</v>
      </c>
      <c r="G33" s="898">
        <f>F33*E33</f>
        <v>87912.000000000015</v>
      </c>
      <c r="H33" s="891">
        <v>29.6</v>
      </c>
      <c r="I33" s="521">
        <f>H33*E33</f>
        <v>87912.000000000015</v>
      </c>
    </row>
    <row r="34" spans="1:9" ht="16.5" customHeight="1">
      <c r="A34" s="891">
        <v>26</v>
      </c>
      <c r="B34" s="900" t="s">
        <v>1886</v>
      </c>
      <c r="C34" s="905">
        <v>7130840021</v>
      </c>
      <c r="D34" s="97" t="s">
        <v>93</v>
      </c>
      <c r="E34" s="898">
        <f>VLOOKUP(C34,'SOR RATE 2026-27'!A:D,4,0)</f>
        <v>4289.09</v>
      </c>
      <c r="F34" s="877">
        <v>6</v>
      </c>
      <c r="G34" s="898">
        <f>F34*E34</f>
        <v>25734.54</v>
      </c>
      <c r="H34" s="877">
        <v>6</v>
      </c>
      <c r="I34" s="521">
        <f>H34*E34</f>
        <v>25734.54</v>
      </c>
    </row>
    <row r="35" spans="1:9" ht="16.5" customHeight="1">
      <c r="A35" s="891">
        <v>27</v>
      </c>
      <c r="B35" s="98" t="s">
        <v>249</v>
      </c>
      <c r="C35" s="905">
        <v>7130830060</v>
      </c>
      <c r="D35" s="97" t="s">
        <v>29</v>
      </c>
      <c r="E35" s="898">
        <f>VLOOKUP(C35,'SOR RATE 2026-27'!A:D,4,0)/1000</f>
        <v>89.510940000000005</v>
      </c>
      <c r="F35" s="877">
        <v>18</v>
      </c>
      <c r="G35" s="898">
        <f>F35*E35</f>
        <v>1611.1969200000001</v>
      </c>
      <c r="H35" s="877">
        <v>18</v>
      </c>
      <c r="I35" s="521">
        <f>H35*E35</f>
        <v>1611.1969200000001</v>
      </c>
    </row>
    <row r="36" spans="1:9" ht="16.5" customHeight="1">
      <c r="A36" s="891">
        <v>28</v>
      </c>
      <c r="B36" s="651" t="s">
        <v>250</v>
      </c>
      <c r="C36" s="905">
        <v>7130830585</v>
      </c>
      <c r="D36" s="97" t="s">
        <v>89</v>
      </c>
      <c r="E36" s="898">
        <f>VLOOKUP(C36,'SOR RATE 2026-27'!A:D,4,0)</f>
        <v>380.53</v>
      </c>
      <c r="F36" s="877">
        <v>6</v>
      </c>
      <c r="G36" s="898">
        <f t="shared" si="3"/>
        <v>2283.1799999999998</v>
      </c>
      <c r="H36" s="877">
        <v>6</v>
      </c>
      <c r="I36" s="521">
        <f t="shared" si="2"/>
        <v>2283.1799999999998</v>
      </c>
    </row>
    <row r="37" spans="1:9" ht="47.25" customHeight="1">
      <c r="A37" s="891">
        <v>29</v>
      </c>
      <c r="B37" s="900" t="s">
        <v>1887</v>
      </c>
      <c r="C37" s="877">
        <v>7130642039</v>
      </c>
      <c r="D37" s="877" t="s">
        <v>14</v>
      </c>
      <c r="E37" s="898">
        <f>VLOOKUP(C37,'SOR RATE 2026-27'!A:D,4,0)</f>
        <v>870.41</v>
      </c>
      <c r="F37" s="877">
        <f>4+6</f>
        <v>10</v>
      </c>
      <c r="G37" s="898">
        <f t="shared" si="3"/>
        <v>8704.1</v>
      </c>
      <c r="H37" s="877">
        <f>4+6</f>
        <v>10</v>
      </c>
      <c r="I37" s="521">
        <f t="shared" si="2"/>
        <v>8704.1</v>
      </c>
    </row>
    <row r="38" spans="1:9" ht="15.75">
      <c r="A38" s="1142">
        <v>30</v>
      </c>
      <c r="B38" s="125" t="s">
        <v>102</v>
      </c>
      <c r="C38" s="906"/>
      <c r="D38" s="877" t="s">
        <v>17</v>
      </c>
      <c r="E38" s="898"/>
      <c r="F38" s="519">
        <v>55</v>
      </c>
      <c r="G38" s="101"/>
      <c r="H38" s="891">
        <v>55</v>
      </c>
      <c r="I38" s="521"/>
    </row>
    <row r="39" spans="1:9">
      <c r="A39" s="1143"/>
      <c r="B39" s="908" t="s">
        <v>43</v>
      </c>
      <c r="C39" s="103">
        <v>7130620614</v>
      </c>
      <c r="D39" s="877" t="s">
        <v>17</v>
      </c>
      <c r="E39" s="898">
        <f>VLOOKUP(C39,'SOR RATE 2026-27'!A:D,4,0)</f>
        <v>85.5</v>
      </c>
      <c r="F39" s="519">
        <v>35</v>
      </c>
      <c r="G39" s="101">
        <f>F39*E39</f>
        <v>2992.5</v>
      </c>
      <c r="H39" s="519">
        <v>35</v>
      </c>
      <c r="I39" s="521">
        <f t="shared" si="2"/>
        <v>2992.5</v>
      </c>
    </row>
    <row r="40" spans="1:9">
      <c r="A40" s="1144"/>
      <c r="B40" s="908" t="s">
        <v>104</v>
      </c>
      <c r="C40" s="103">
        <v>7130620631</v>
      </c>
      <c r="D40" s="877" t="s">
        <v>17</v>
      </c>
      <c r="E40" s="898">
        <f>VLOOKUP(C40,'SOR RATE 2026-27'!A:D,4,0)</f>
        <v>84.05</v>
      </c>
      <c r="F40" s="519">
        <v>20</v>
      </c>
      <c r="G40" s="101">
        <f>F40*E40</f>
        <v>1681</v>
      </c>
      <c r="H40" s="519">
        <v>20</v>
      </c>
      <c r="I40" s="521">
        <f t="shared" si="2"/>
        <v>1681</v>
      </c>
    </row>
    <row r="41" spans="1:9">
      <c r="A41" s="888">
        <v>31</v>
      </c>
      <c r="B41" s="110" t="s">
        <v>1888</v>
      </c>
      <c r="C41" s="909"/>
      <c r="D41" s="909"/>
      <c r="E41" s="910"/>
      <c r="F41" s="909"/>
      <c r="G41" s="911">
        <f>SUM(G9:G40)</f>
        <v>2796653.8276399998</v>
      </c>
      <c r="H41" s="911"/>
      <c r="I41" s="911">
        <f>SUM(I9:I40)</f>
        <v>3168168.9456399996</v>
      </c>
    </row>
    <row r="42" spans="1:9">
      <c r="A42" s="912">
        <v>32</v>
      </c>
      <c r="B42" s="913" t="s">
        <v>61</v>
      </c>
      <c r="C42" s="909"/>
      <c r="D42" s="909"/>
      <c r="E42" s="910"/>
      <c r="F42" s="909"/>
      <c r="G42" s="911">
        <f>G41/1.18</f>
        <v>2370045.6166440677</v>
      </c>
      <c r="H42" s="911"/>
      <c r="I42" s="911">
        <f>I41/1.18</f>
        <v>2684888.9369830508</v>
      </c>
    </row>
    <row r="43" spans="1:9" ht="17.25" customHeight="1">
      <c r="A43" s="114">
        <v>33</v>
      </c>
      <c r="B43" s="914" t="s">
        <v>1889</v>
      </c>
      <c r="C43" s="915"/>
      <c r="D43" s="915"/>
      <c r="E43" s="916">
        <v>7.4999999999999997E-2</v>
      </c>
      <c r="F43" s="915"/>
      <c r="G43" s="898">
        <f>G42*E43</f>
        <v>177753.42124830507</v>
      </c>
      <c r="H43" s="610"/>
      <c r="I43" s="101">
        <f>I41*E43</f>
        <v>237612.67092299997</v>
      </c>
    </row>
    <row r="44" spans="1:9">
      <c r="A44" s="97">
        <v>34</v>
      </c>
      <c r="B44" s="237" t="s">
        <v>1895</v>
      </c>
      <c r="C44" s="921"/>
      <c r="D44" s="921"/>
      <c r="E44" s="921"/>
      <c r="F44" s="918"/>
      <c r="G44" s="898">
        <v>208041.77</v>
      </c>
      <c r="H44" s="920"/>
      <c r="I44" s="898">
        <v>250250.97</v>
      </c>
    </row>
    <row r="45" spans="1:9">
      <c r="A45" s="97">
        <v>35</v>
      </c>
      <c r="B45" s="532" t="s">
        <v>1892</v>
      </c>
      <c r="C45" s="104"/>
      <c r="D45" s="104" t="s">
        <v>65</v>
      </c>
      <c r="E45" s="922">
        <f>740.31*1</f>
        <v>740.31</v>
      </c>
      <c r="F45" s="104" t="s">
        <v>1893</v>
      </c>
      <c r="G45" s="101">
        <f>F45*E45</f>
        <v>21913.175999999999</v>
      </c>
      <c r="H45" s="104" t="s">
        <v>1893</v>
      </c>
      <c r="I45" s="101">
        <f>H45*E45</f>
        <v>21913.175999999999</v>
      </c>
    </row>
    <row r="46" spans="1:9">
      <c r="A46" s="97">
        <v>36</v>
      </c>
      <c r="B46" s="930" t="s">
        <v>1894</v>
      </c>
      <c r="C46" s="104"/>
      <c r="D46" s="104" t="s">
        <v>89</v>
      </c>
      <c r="E46" s="101">
        <f>3361.28*1</f>
        <v>3361.28</v>
      </c>
      <c r="F46" s="924">
        <v>10</v>
      </c>
      <c r="G46" s="101">
        <f>F46*E46</f>
        <v>33612.800000000003</v>
      </c>
      <c r="H46" s="924">
        <v>10</v>
      </c>
      <c r="I46" s="101">
        <f>H46*E46</f>
        <v>33612.800000000003</v>
      </c>
    </row>
    <row r="47" spans="1:9">
      <c r="A47" s="97">
        <v>37</v>
      </c>
      <c r="B47" s="917" t="s">
        <v>1890</v>
      </c>
      <c r="C47" s="918"/>
      <c r="D47" s="918"/>
      <c r="E47" s="919"/>
      <c r="F47" s="918"/>
      <c r="G47" s="101"/>
      <c r="H47" s="920"/>
      <c r="I47" s="101"/>
    </row>
    <row r="48" spans="1:9">
      <c r="A48" s="97" t="s">
        <v>66</v>
      </c>
      <c r="B48" s="917" t="s">
        <v>1891</v>
      </c>
      <c r="C48" s="921"/>
      <c r="D48" s="921"/>
      <c r="E48" s="921">
        <v>0.02</v>
      </c>
      <c r="F48" s="918"/>
      <c r="G48" s="101">
        <f>E48*G42</f>
        <v>47400.912332881351</v>
      </c>
      <c r="H48" s="920"/>
      <c r="I48" s="101">
        <f>E48*I42</f>
        <v>53697.778739661015</v>
      </c>
    </row>
    <row r="49" spans="1:9" ht="30">
      <c r="A49" s="97">
        <v>38</v>
      </c>
      <c r="B49" s="923" t="s">
        <v>1927</v>
      </c>
      <c r="C49" s="104"/>
      <c r="D49" s="104"/>
      <c r="E49" s="101"/>
      <c r="F49" s="924"/>
      <c r="G49" s="101">
        <f>(G42+G43+G44+G45+G46+G48)*0.125</f>
        <v>357345.96202815673</v>
      </c>
      <c r="H49" s="101"/>
      <c r="I49" s="101">
        <f>(I42+I43+I44+I45+I46+I48)*0.125</f>
        <v>410247.04158071399</v>
      </c>
    </row>
    <row r="50" spans="1:9" ht="30">
      <c r="A50" s="94">
        <v>39</v>
      </c>
      <c r="B50" s="326" t="s">
        <v>1928</v>
      </c>
      <c r="C50" s="104"/>
      <c r="D50" s="104"/>
      <c r="E50" s="101"/>
      <c r="F50" s="924"/>
      <c r="G50" s="111">
        <f>G42+G43+G44+G45+G46+G48+G49</f>
        <v>3216113.6582534108</v>
      </c>
      <c r="H50" s="111"/>
      <c r="I50" s="111">
        <f>I42+I43+I44+I45+I46+I48+I49</f>
        <v>3692223.3742264258</v>
      </c>
    </row>
    <row r="51" spans="1:9">
      <c r="A51" s="97">
        <v>40</v>
      </c>
      <c r="B51" s="281" t="s">
        <v>1908</v>
      </c>
      <c r="C51" s="104"/>
      <c r="D51" s="104"/>
      <c r="E51" s="101">
        <v>0.09</v>
      </c>
      <c r="F51" s="924"/>
      <c r="G51" s="101">
        <f>E51*G50</f>
        <v>289450.22924280696</v>
      </c>
      <c r="H51" s="921"/>
      <c r="I51" s="101">
        <f>E51*I50</f>
        <v>332300.10368037829</v>
      </c>
    </row>
    <row r="52" spans="1:9">
      <c r="A52" s="97">
        <v>41</v>
      </c>
      <c r="B52" s="281" t="s">
        <v>1909</v>
      </c>
      <c r="C52" s="117"/>
      <c r="D52" s="117"/>
      <c r="E52" s="101">
        <v>0.09</v>
      </c>
      <c r="F52" s="117"/>
      <c r="G52" s="101">
        <f>E52*G50</f>
        <v>289450.22924280696</v>
      </c>
      <c r="H52" s="101"/>
      <c r="I52" s="101">
        <f>E52*I50</f>
        <v>332300.10368037829</v>
      </c>
    </row>
    <row r="53" spans="1:9">
      <c r="A53" s="94">
        <v>42</v>
      </c>
      <c r="B53" s="281" t="s">
        <v>1910</v>
      </c>
      <c r="C53" s="925"/>
      <c r="D53" s="925"/>
      <c r="E53" s="925"/>
      <c r="F53" s="925"/>
      <c r="G53" s="111">
        <f>SUM(G50:G52)</f>
        <v>3795014.1167390244</v>
      </c>
      <c r="H53" s="111"/>
      <c r="I53" s="111">
        <f>SUM(I50:I52)</f>
        <v>4356823.5815871824</v>
      </c>
    </row>
    <row r="54" spans="1:9">
      <c r="A54" s="926">
        <v>43</v>
      </c>
      <c r="B54" s="326" t="s">
        <v>73</v>
      </c>
      <c r="C54" s="927"/>
      <c r="D54" s="928"/>
      <c r="E54" s="928"/>
      <c r="F54" s="929"/>
      <c r="G54" s="111">
        <f>ROUND(G53,0)</f>
        <v>3795014</v>
      </c>
      <c r="H54" s="111"/>
      <c r="I54" s="111">
        <f>ROUND(I53,0)</f>
        <v>4356824</v>
      </c>
    </row>
    <row r="55" spans="1:9">
      <c r="A55" s="988"/>
      <c r="B55" s="989"/>
      <c r="C55" s="940"/>
      <c r="D55" s="941"/>
      <c r="E55" s="941"/>
      <c r="F55" s="990"/>
      <c r="G55" s="991"/>
      <c r="H55" s="991"/>
      <c r="I55" s="991"/>
    </row>
    <row r="56" spans="1:9">
      <c r="A56" s="1042" t="s">
        <v>74</v>
      </c>
      <c r="B56" s="1042"/>
      <c r="C56" s="89"/>
      <c r="D56" s="89"/>
      <c r="E56" s="89"/>
      <c r="F56" s="89"/>
      <c r="G56" s="89"/>
      <c r="H56" s="89"/>
    </row>
    <row r="57" spans="1:9" ht="45.75" customHeight="1">
      <c r="B57" s="1043" t="s">
        <v>1929</v>
      </c>
      <c r="C57" s="1043"/>
      <c r="D57" s="1043"/>
      <c r="E57" s="1043"/>
      <c r="F57" s="1043"/>
      <c r="G57" s="1043"/>
      <c r="H57" s="1043"/>
    </row>
    <row r="58" spans="1:9" ht="18.75" customHeight="1">
      <c r="B58" s="1036" t="s">
        <v>1957</v>
      </c>
      <c r="C58" s="1036"/>
      <c r="D58" s="1036"/>
      <c r="E58" s="1036"/>
      <c r="F58" s="1036"/>
      <c r="G58" s="1036"/>
      <c r="H58" s="982"/>
    </row>
    <row r="59" spans="1:9">
      <c r="B59" s="1036" t="s">
        <v>1958</v>
      </c>
      <c r="C59" s="1036"/>
      <c r="D59" s="1036"/>
      <c r="E59" s="1036"/>
      <c r="F59" s="1036"/>
      <c r="G59" s="1036"/>
      <c r="H59" s="1036"/>
    </row>
  </sheetData>
  <mergeCells count="14">
    <mergeCell ref="B57:H57"/>
    <mergeCell ref="B59:H59"/>
    <mergeCell ref="B1:E1"/>
    <mergeCell ref="H6:I6"/>
    <mergeCell ref="A38:A40"/>
    <mergeCell ref="A3:G3"/>
    <mergeCell ref="A6:A7"/>
    <mergeCell ref="B6:B7"/>
    <mergeCell ref="C6:C7"/>
    <mergeCell ref="D6:D7"/>
    <mergeCell ref="E6:E7"/>
    <mergeCell ref="F6:G6"/>
    <mergeCell ref="A56:B56"/>
    <mergeCell ref="B58:G58"/>
  </mergeCells>
  <conditionalFormatting sqref="B42">
    <cfRule type="cellIs" dxfId="1" priority="1" stopIfTrue="1" operator="equal">
      <formula>"?"</formula>
    </cfRule>
  </conditionalFormatting>
  <pageMargins left="0.7" right="0.7" top="0.75" bottom="0.75" header="0.3" footer="0.3"/>
  <pageSetup paperSize="9" scale="67" fitToHeight="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0"/>
  <sheetViews>
    <sheetView workbookViewId="0">
      <selection activeCell="G55" sqref="G55"/>
    </sheetView>
  </sheetViews>
  <sheetFormatPr defaultColWidth="9.140625" defaultRowHeight="15"/>
  <cols>
    <col min="1" max="1" width="4.5703125" style="87" customWidth="1"/>
    <col min="2" max="2" width="56.7109375" style="37" customWidth="1"/>
    <col min="3" max="3" width="13.140625" style="37" customWidth="1"/>
    <col min="4" max="4" width="5.85546875" style="37" bestFit="1" customWidth="1"/>
    <col min="5" max="5" width="9.85546875" style="37" customWidth="1"/>
    <col min="6" max="6" width="7.5703125" style="37" customWidth="1"/>
    <col min="7" max="7" width="12.42578125" style="37" customWidth="1"/>
    <col min="8" max="8" width="6.7109375" style="37" bestFit="1" customWidth="1"/>
    <col min="9" max="9" width="14" style="37" customWidth="1"/>
    <col min="10" max="16384" width="9.140625" style="37"/>
  </cols>
  <sheetData>
    <row r="1" spans="1:9" s="332" customFormat="1" ht="18">
      <c r="A1" s="329"/>
      <c r="B1" s="1130" t="s">
        <v>1912</v>
      </c>
      <c r="C1" s="1130"/>
      <c r="D1" s="1130"/>
      <c r="E1" s="1130"/>
      <c r="F1" s="330"/>
      <c r="G1" s="331"/>
      <c r="H1" s="331"/>
    </row>
    <row r="2" spans="1:9">
      <c r="A2" s="132"/>
      <c r="B2" s="931"/>
      <c r="C2" s="932"/>
      <c r="D2" s="932"/>
      <c r="E2" s="932"/>
      <c r="F2" s="932"/>
      <c r="G2" s="932"/>
      <c r="H2" s="932"/>
      <c r="I2" s="933" t="s">
        <v>2025</v>
      </c>
    </row>
    <row r="3" spans="1:9" ht="33.75" customHeight="1">
      <c r="B3" s="1145" t="s">
        <v>1896</v>
      </c>
      <c r="C3" s="1145"/>
      <c r="D3" s="1145"/>
      <c r="E3" s="1145"/>
      <c r="F3" s="1145"/>
      <c r="G3" s="1145"/>
      <c r="H3" s="934"/>
      <c r="I3" s="934"/>
    </row>
    <row r="4" spans="1:9">
      <c r="A4" s="882"/>
      <c r="B4" s="883" t="s">
        <v>1897</v>
      </c>
      <c r="C4" s="884"/>
      <c r="D4" s="884"/>
      <c r="E4" s="884"/>
      <c r="F4" s="89"/>
      <c r="H4" s="884"/>
      <c r="I4" s="884"/>
    </row>
    <row r="5" spans="1:9">
      <c r="A5" s="882"/>
      <c r="B5" s="883"/>
      <c r="C5" s="884"/>
      <c r="D5" s="884"/>
      <c r="E5" s="884"/>
      <c r="F5" s="89"/>
      <c r="H5" s="884"/>
      <c r="I5" s="884"/>
    </row>
    <row r="6" spans="1:9" ht="45" customHeight="1">
      <c r="A6" s="1141" t="s">
        <v>78</v>
      </c>
      <c r="B6" s="1147" t="s">
        <v>3</v>
      </c>
      <c r="C6" s="1148" t="s">
        <v>1864</v>
      </c>
      <c r="D6" s="1147" t="s">
        <v>5</v>
      </c>
      <c r="E6" s="1149" t="s">
        <v>10</v>
      </c>
      <c r="F6" s="1141" t="s">
        <v>1898</v>
      </c>
      <c r="G6" s="1141"/>
      <c r="H6" s="1141" t="s">
        <v>1899</v>
      </c>
      <c r="I6" s="1141"/>
    </row>
    <row r="7" spans="1:9" ht="17.25" customHeight="1">
      <c r="A7" s="1141"/>
      <c r="B7" s="1147"/>
      <c r="C7" s="1148"/>
      <c r="D7" s="1147"/>
      <c r="E7" s="1149"/>
      <c r="F7" s="888" t="s">
        <v>235</v>
      </c>
      <c r="G7" s="889" t="s">
        <v>11</v>
      </c>
      <c r="H7" s="888" t="s">
        <v>235</v>
      </c>
      <c r="I7" s="889" t="s">
        <v>11</v>
      </c>
    </row>
    <row r="8" spans="1:9">
      <c r="A8" s="891">
        <v>1</v>
      </c>
      <c r="B8" s="892">
        <v>2</v>
      </c>
      <c r="C8" s="893">
        <v>3</v>
      </c>
      <c r="D8" s="894">
        <v>4</v>
      </c>
      <c r="E8" s="895">
        <v>5</v>
      </c>
      <c r="F8" s="891">
        <v>6</v>
      </c>
      <c r="G8" s="891">
        <v>7</v>
      </c>
      <c r="H8" s="891">
        <v>8</v>
      </c>
      <c r="I8" s="895">
        <v>9</v>
      </c>
    </row>
    <row r="9" spans="1:9" ht="33" customHeight="1">
      <c r="A9" s="891">
        <v>1</v>
      </c>
      <c r="B9" s="896" t="s">
        <v>1900</v>
      </c>
      <c r="C9" s="897">
        <v>7130601965</v>
      </c>
      <c r="D9" s="891" t="s">
        <v>17</v>
      </c>
      <c r="E9" s="898">
        <f>VLOOKUP(C9,'SOR RATE 2026-27'!A:D,4,0)/1000</f>
        <v>52.664580000000001</v>
      </c>
      <c r="F9" s="891">
        <v>20405</v>
      </c>
      <c r="G9" s="521">
        <f>F9*E9</f>
        <v>1074620.7549000001</v>
      </c>
      <c r="H9" s="891">
        <v>20405</v>
      </c>
      <c r="I9" s="898">
        <f>H9*E9</f>
        <v>1074620.7549000001</v>
      </c>
    </row>
    <row r="10" spans="1:9">
      <c r="A10" s="891">
        <v>2</v>
      </c>
      <c r="B10" s="899" t="s">
        <v>1901</v>
      </c>
      <c r="C10" s="897">
        <v>7130310053</v>
      </c>
      <c r="D10" s="891" t="s">
        <v>193</v>
      </c>
      <c r="E10" s="898">
        <f>VLOOKUP(C10,'SOR RATE 2026-27'!A:D,4,0)/1000</f>
        <v>1924.2985200000001</v>
      </c>
      <c r="F10" s="891">
        <v>1060</v>
      </c>
      <c r="G10" s="521">
        <f>F10*E10</f>
        <v>2039756.4312</v>
      </c>
      <c r="H10" s="891"/>
      <c r="I10" s="898"/>
    </row>
    <row r="11" spans="1:9" ht="16.5" customHeight="1">
      <c r="A11" s="891">
        <v>3</v>
      </c>
      <c r="B11" s="899" t="s">
        <v>1902</v>
      </c>
      <c r="C11" s="897">
        <v>7130310054</v>
      </c>
      <c r="D11" s="891" t="s">
        <v>193</v>
      </c>
      <c r="E11" s="898">
        <f>VLOOKUP(C11,'SOR RATE 2026-27'!A:D,4,0)/1000</f>
        <v>2446.9444100000001</v>
      </c>
      <c r="F11" s="891"/>
      <c r="G11" s="521"/>
      <c r="H11" s="891">
        <v>1060</v>
      </c>
      <c r="I11" s="898">
        <f>H11*E11</f>
        <v>2593761.0745999999</v>
      </c>
    </row>
    <row r="12" spans="1:9" ht="17.25" customHeight="1">
      <c r="A12" s="891">
        <v>4</v>
      </c>
      <c r="B12" s="900" t="s">
        <v>447</v>
      </c>
      <c r="C12" s="897">
        <v>7130310088</v>
      </c>
      <c r="D12" s="891" t="s">
        <v>52</v>
      </c>
      <c r="E12" s="898">
        <f>VLOOKUP(C12,'SOR RATE 2026-27'!A:D,4,0)</f>
        <v>45506.95</v>
      </c>
      <c r="F12" s="891">
        <v>3</v>
      </c>
      <c r="G12" s="521">
        <f>F12*E12</f>
        <v>136520.84999999998</v>
      </c>
      <c r="H12" s="891"/>
      <c r="I12" s="898"/>
    </row>
    <row r="13" spans="1:9" ht="43.5" customHeight="1">
      <c r="A13" s="891">
        <v>5</v>
      </c>
      <c r="B13" s="117" t="s">
        <v>1903</v>
      </c>
      <c r="C13" s="897">
        <v>7130352037</v>
      </c>
      <c r="D13" s="97" t="s">
        <v>52</v>
      </c>
      <c r="E13" s="898">
        <f>VLOOKUP(C13,'SOR RATE 2026-27'!A:D,4,0)</f>
        <v>30922.07</v>
      </c>
      <c r="F13" s="891"/>
      <c r="G13" s="521"/>
      <c r="H13" s="891">
        <v>3</v>
      </c>
      <c r="I13" s="898">
        <f>H13*E13</f>
        <v>92766.209999999992</v>
      </c>
    </row>
    <row r="14" spans="1:9">
      <c r="A14" s="891">
        <v>6</v>
      </c>
      <c r="B14" s="935" t="s">
        <v>1904</v>
      </c>
      <c r="C14" s="897">
        <v>7130320039</v>
      </c>
      <c r="D14" s="97" t="s">
        <v>52</v>
      </c>
      <c r="E14" s="898">
        <f>VLOOKUP(C14,'SOR RATE 2026-27'!A:D,4,0)</f>
        <v>20534.75</v>
      </c>
      <c r="F14" s="891">
        <v>2</v>
      </c>
      <c r="G14" s="521">
        <f>F14*E14</f>
        <v>41069.5</v>
      </c>
      <c r="H14" s="891"/>
      <c r="I14" s="898"/>
    </row>
    <row r="15" spans="1:9" ht="17.25" customHeight="1">
      <c r="A15" s="891">
        <v>7</v>
      </c>
      <c r="B15" s="899" t="s">
        <v>1905</v>
      </c>
      <c r="C15" s="897">
        <v>7130320040</v>
      </c>
      <c r="D15" s="891" t="s">
        <v>52</v>
      </c>
      <c r="E15" s="898">
        <f>VLOOKUP(C15,'SOR RATE 2026-27'!A:D,4,0)</f>
        <v>23957.22</v>
      </c>
      <c r="F15" s="891"/>
      <c r="G15" s="521"/>
      <c r="H15" s="891">
        <v>2</v>
      </c>
      <c r="I15" s="898">
        <f>H15*E15</f>
        <v>47914.44</v>
      </c>
    </row>
    <row r="16" spans="1:9">
      <c r="A16" s="891">
        <v>8</v>
      </c>
      <c r="B16" s="117" t="s">
        <v>863</v>
      </c>
      <c r="C16" s="891">
        <v>7130870010</v>
      </c>
      <c r="D16" s="97" t="s">
        <v>89</v>
      </c>
      <c r="E16" s="898">
        <f>VLOOKUP(C16,'SOR RATE 2026-27'!A:D,4,0)</f>
        <v>997.81</v>
      </c>
      <c r="F16" s="907">
        <v>6</v>
      </c>
      <c r="G16" s="521">
        <f t="shared" ref="G16:G26" si="0">F16*E16</f>
        <v>5986.86</v>
      </c>
      <c r="H16" s="907">
        <v>6</v>
      </c>
      <c r="I16" s="898">
        <f t="shared" ref="I16:I27" si="1">H16*E16</f>
        <v>5986.86</v>
      </c>
    </row>
    <row r="17" spans="1:9">
      <c r="A17" s="891">
        <v>9</v>
      </c>
      <c r="B17" s="517" t="s">
        <v>1873</v>
      </c>
      <c r="C17" s="891">
        <v>7130810681</v>
      </c>
      <c r="D17" s="891" t="s">
        <v>52</v>
      </c>
      <c r="E17" s="898">
        <f>VLOOKUP(C17,'SOR RATE 2026-27'!A:D,4,0)</f>
        <v>3548.55</v>
      </c>
      <c r="F17" s="891">
        <v>0</v>
      </c>
      <c r="G17" s="521">
        <f t="shared" si="0"/>
        <v>0</v>
      </c>
      <c r="H17" s="891">
        <v>0</v>
      </c>
      <c r="I17" s="898">
        <f t="shared" si="1"/>
        <v>0</v>
      </c>
    </row>
    <row r="18" spans="1:9" ht="14.25" customHeight="1">
      <c r="A18" s="891">
        <v>10</v>
      </c>
      <c r="B18" s="899" t="s">
        <v>493</v>
      </c>
      <c r="C18" s="879">
        <v>7130877681</v>
      </c>
      <c r="D18" s="895" t="s">
        <v>89</v>
      </c>
      <c r="E18" s="898">
        <f>VLOOKUP(C18,'SOR RATE 2026-27'!A:D,4,0)</f>
        <v>3137.26</v>
      </c>
      <c r="F18" s="891">
        <v>8</v>
      </c>
      <c r="G18" s="521">
        <f t="shared" si="0"/>
        <v>25098.080000000002</v>
      </c>
      <c r="H18" s="891">
        <v>8</v>
      </c>
      <c r="I18" s="898">
        <f t="shared" si="1"/>
        <v>25098.080000000002</v>
      </c>
    </row>
    <row r="19" spans="1:9" ht="33" customHeight="1">
      <c r="A19" s="891">
        <v>11</v>
      </c>
      <c r="B19" s="899" t="s">
        <v>491</v>
      </c>
      <c r="C19" s="891">
        <v>7130877683</v>
      </c>
      <c r="D19" s="895" t="s">
        <v>89</v>
      </c>
      <c r="E19" s="898">
        <f>VLOOKUP(C19,'SOR RATE 2026-27'!A:D,4,0)</f>
        <v>2788.67</v>
      </c>
      <c r="F19" s="891">
        <v>46</v>
      </c>
      <c r="G19" s="521">
        <f t="shared" si="0"/>
        <v>128278.82</v>
      </c>
      <c r="H19" s="891">
        <v>46</v>
      </c>
      <c r="I19" s="898">
        <f t="shared" si="1"/>
        <v>128278.82</v>
      </c>
    </row>
    <row r="20" spans="1:9">
      <c r="A20" s="891">
        <v>12</v>
      </c>
      <c r="B20" s="903" t="s">
        <v>1874</v>
      </c>
      <c r="C20" s="891">
        <v>7130820029</v>
      </c>
      <c r="D20" s="895" t="s">
        <v>89</v>
      </c>
      <c r="E20" s="898">
        <f>VLOOKUP(C20,'SOR RATE 2026-27'!A:D,4,0)</f>
        <v>43.21</v>
      </c>
      <c r="F20" s="895">
        <v>200</v>
      </c>
      <c r="G20" s="521">
        <f t="shared" si="0"/>
        <v>8642</v>
      </c>
      <c r="H20" s="895">
        <v>200</v>
      </c>
      <c r="I20" s="898">
        <f t="shared" si="1"/>
        <v>8642</v>
      </c>
    </row>
    <row r="21" spans="1:9">
      <c r="A21" s="891">
        <v>13</v>
      </c>
      <c r="B21" s="903" t="s">
        <v>683</v>
      </c>
      <c r="C21" s="891">
        <v>7130810624</v>
      </c>
      <c r="D21" s="895" t="s">
        <v>1875</v>
      </c>
      <c r="E21" s="898">
        <f>VLOOKUP(C21,'SOR RATE 2026-27'!A:D,4,0)</f>
        <v>101.05</v>
      </c>
      <c r="F21" s="895">
        <v>0</v>
      </c>
      <c r="G21" s="521">
        <f t="shared" si="0"/>
        <v>0</v>
      </c>
      <c r="H21" s="895">
        <v>0</v>
      </c>
      <c r="I21" s="898">
        <f t="shared" si="1"/>
        <v>0</v>
      </c>
    </row>
    <row r="22" spans="1:9">
      <c r="A22" s="891">
        <v>14</v>
      </c>
      <c r="B22" s="899" t="s">
        <v>1876</v>
      </c>
      <c r="C22" s="891">
        <v>7130860033</v>
      </c>
      <c r="D22" s="895" t="s">
        <v>89</v>
      </c>
      <c r="E22" s="898">
        <f>VLOOKUP(C22,'SOR RATE 2026-27'!A:D,4,0)</f>
        <v>1080.47</v>
      </c>
      <c r="F22" s="891">
        <v>12</v>
      </c>
      <c r="G22" s="521">
        <f t="shared" si="0"/>
        <v>12965.64</v>
      </c>
      <c r="H22" s="891">
        <v>12</v>
      </c>
      <c r="I22" s="898">
        <f t="shared" si="1"/>
        <v>12965.64</v>
      </c>
    </row>
    <row r="23" spans="1:9">
      <c r="A23" s="891">
        <v>15</v>
      </c>
      <c r="B23" s="899" t="s">
        <v>1877</v>
      </c>
      <c r="C23" s="891">
        <v>7130860076</v>
      </c>
      <c r="D23" s="895" t="s">
        <v>17</v>
      </c>
      <c r="E23" s="898">
        <f>VLOOKUP(C23,'SOR RATE 2026-27'!A:D,4,0)/1000</f>
        <v>87.273820000000001</v>
      </c>
      <c r="F23" s="891">
        <v>120</v>
      </c>
      <c r="G23" s="521">
        <f t="shared" si="0"/>
        <v>10472.858400000001</v>
      </c>
      <c r="H23" s="891">
        <v>120</v>
      </c>
      <c r="I23" s="898">
        <f t="shared" si="1"/>
        <v>10472.858400000001</v>
      </c>
    </row>
    <row r="24" spans="1:9">
      <c r="A24" s="891">
        <v>16</v>
      </c>
      <c r="B24" s="899" t="s">
        <v>1878</v>
      </c>
      <c r="C24" s="891">
        <v>7130810692</v>
      </c>
      <c r="D24" s="895" t="s">
        <v>89</v>
      </c>
      <c r="E24" s="898">
        <f>VLOOKUP(C24,'SOR RATE 2026-27'!A:D,4,0)</f>
        <v>362.75</v>
      </c>
      <c r="F24" s="895">
        <v>24</v>
      </c>
      <c r="G24" s="521">
        <f t="shared" si="0"/>
        <v>8706</v>
      </c>
      <c r="H24" s="895">
        <v>24</v>
      </c>
      <c r="I24" s="898">
        <f t="shared" si="1"/>
        <v>8706</v>
      </c>
    </row>
    <row r="25" spans="1:9">
      <c r="A25" s="891">
        <v>17</v>
      </c>
      <c r="B25" s="899" t="s">
        <v>1906</v>
      </c>
      <c r="C25" s="891">
        <v>7130810692</v>
      </c>
      <c r="D25" s="895" t="s">
        <v>89</v>
      </c>
      <c r="E25" s="898">
        <f>VLOOKUP(C25,'SOR RATE 2026-27'!A:D,4,0)</f>
        <v>362.75</v>
      </c>
      <c r="F25" s="895">
        <v>0</v>
      </c>
      <c r="G25" s="521">
        <f t="shared" si="0"/>
        <v>0</v>
      </c>
      <c r="H25" s="895">
        <v>0</v>
      </c>
      <c r="I25" s="898">
        <f>H25*E25</f>
        <v>0</v>
      </c>
    </row>
    <row r="26" spans="1:9">
      <c r="A26" s="891">
        <v>18</v>
      </c>
      <c r="B26" s="899" t="s">
        <v>1907</v>
      </c>
      <c r="C26" s="936">
        <v>7130600032</v>
      </c>
      <c r="D26" s="895" t="s">
        <v>17</v>
      </c>
      <c r="E26" s="898">
        <f>VLOOKUP(C26,'SOR RATE 2026-27'!A:D,4,0)/1000</f>
        <v>45.52046</v>
      </c>
      <c r="F26" s="895">
        <v>0</v>
      </c>
      <c r="G26" s="521">
        <f t="shared" si="0"/>
        <v>0</v>
      </c>
      <c r="H26" s="895">
        <v>0</v>
      </c>
      <c r="I26" s="898">
        <f t="shared" si="1"/>
        <v>0</v>
      </c>
    </row>
    <row r="27" spans="1:9">
      <c r="A27" s="891">
        <v>19</v>
      </c>
      <c r="B27" s="921" t="s">
        <v>1881</v>
      </c>
      <c r="C27" s="97">
        <v>7130870043</v>
      </c>
      <c r="D27" s="97" t="s">
        <v>17</v>
      </c>
      <c r="E27" s="898">
        <f>VLOOKUP(C27,'SOR RATE 2026-27'!A:D,4,0)/1000</f>
        <v>69.823350000000005</v>
      </c>
      <c r="F27" s="895">
        <v>50</v>
      </c>
      <c r="G27" s="521">
        <f t="shared" ref="G27:G29" si="2">F27*E27</f>
        <v>3491.1675000000005</v>
      </c>
      <c r="H27" s="895">
        <v>50</v>
      </c>
      <c r="I27" s="898">
        <f t="shared" si="1"/>
        <v>3491.1675000000005</v>
      </c>
    </row>
    <row r="28" spans="1:9">
      <c r="A28" s="891">
        <v>20</v>
      </c>
      <c r="B28" s="921" t="s">
        <v>37</v>
      </c>
      <c r="C28" s="652">
        <v>7130211158</v>
      </c>
      <c r="D28" s="97" t="s">
        <v>38</v>
      </c>
      <c r="E28" s="898">
        <f>VLOOKUP(C28,'SOR RATE 2026-27'!A:D,4,0)</f>
        <v>183.37</v>
      </c>
      <c r="F28" s="97">
        <v>50</v>
      </c>
      <c r="G28" s="521">
        <f t="shared" si="2"/>
        <v>9168.5</v>
      </c>
      <c r="H28" s="97">
        <v>50</v>
      </c>
      <c r="I28" s="101">
        <f>E28*H28</f>
        <v>9168.5</v>
      </c>
    </row>
    <row r="29" spans="1:9">
      <c r="A29" s="891">
        <v>21</v>
      </c>
      <c r="B29" s="921" t="s">
        <v>39</v>
      </c>
      <c r="C29" s="652">
        <v>7130210809</v>
      </c>
      <c r="D29" s="97" t="s">
        <v>38</v>
      </c>
      <c r="E29" s="898">
        <f>VLOOKUP(C29,'SOR RATE 2026-27'!A:D,4,0)</f>
        <v>409.72</v>
      </c>
      <c r="F29" s="97">
        <v>50</v>
      </c>
      <c r="G29" s="521">
        <f t="shared" si="2"/>
        <v>20486</v>
      </c>
      <c r="H29" s="97">
        <v>50</v>
      </c>
      <c r="I29" s="101">
        <f>E29*H29</f>
        <v>20486</v>
      </c>
    </row>
    <row r="30" spans="1:9">
      <c r="A30" s="891">
        <v>22</v>
      </c>
      <c r="B30" s="899" t="s">
        <v>1882</v>
      </c>
      <c r="C30" s="936">
        <v>7130870013</v>
      </c>
      <c r="D30" s="895" t="s">
        <v>89</v>
      </c>
      <c r="E30" s="898">
        <f>VLOOKUP(C30,'SOR RATE 2026-27'!A:D,4,0)</f>
        <v>143.69</v>
      </c>
      <c r="F30" s="891">
        <v>50</v>
      </c>
      <c r="G30" s="521">
        <f t="shared" ref="G30:G38" si="3">F30*E30</f>
        <v>7184.5</v>
      </c>
      <c r="H30" s="891">
        <v>50</v>
      </c>
      <c r="I30" s="898">
        <f>H30*E30</f>
        <v>7184.5</v>
      </c>
    </row>
    <row r="31" spans="1:9" ht="18" customHeight="1">
      <c r="A31" s="891">
        <v>23</v>
      </c>
      <c r="B31" s="102" t="s">
        <v>1883</v>
      </c>
      <c r="C31" s="103">
        <v>7130610206</v>
      </c>
      <c r="D31" s="97" t="s">
        <v>17</v>
      </c>
      <c r="E31" s="898">
        <f>VLOOKUP(C31,'SOR RATE 2026-27'!A:D,4,0)/1000</f>
        <v>84.314549999999997</v>
      </c>
      <c r="F31" s="891">
        <v>100</v>
      </c>
      <c r="G31" s="521">
        <f t="shared" si="3"/>
        <v>8431.4549999999999</v>
      </c>
      <c r="H31" s="891">
        <v>100</v>
      </c>
      <c r="I31" s="898">
        <f>H31*E31</f>
        <v>8431.4549999999999</v>
      </c>
    </row>
    <row r="32" spans="1:9">
      <c r="A32" s="891">
        <v>24</v>
      </c>
      <c r="B32" s="903" t="s">
        <v>100</v>
      </c>
      <c r="C32" s="895">
        <v>7130880041</v>
      </c>
      <c r="D32" s="895" t="s">
        <v>89</v>
      </c>
      <c r="E32" s="898">
        <f>VLOOKUP(C32,'SOR RATE 2026-27'!A:D,4,0)</f>
        <v>101.61</v>
      </c>
      <c r="F32" s="895">
        <v>50</v>
      </c>
      <c r="G32" s="521">
        <f t="shared" si="3"/>
        <v>5080.5</v>
      </c>
      <c r="H32" s="895">
        <v>50</v>
      </c>
      <c r="I32" s="898">
        <f>H32*E32</f>
        <v>5080.5</v>
      </c>
    </row>
    <row r="33" spans="1:9" ht="30" customHeight="1">
      <c r="A33" s="1142">
        <v>25</v>
      </c>
      <c r="B33" s="899" t="s">
        <v>1884</v>
      </c>
      <c r="C33" s="965">
        <v>7130200202</v>
      </c>
      <c r="D33" s="891" t="s">
        <v>65</v>
      </c>
      <c r="E33" s="898">
        <f>VLOOKUP(C33,'SOR RATE 2026-27'!A:D,4,0)</f>
        <v>2970.0000000000005</v>
      </c>
      <c r="F33" s="891">
        <f>50*0.65+12*0.3</f>
        <v>36.1</v>
      </c>
      <c r="G33" s="898">
        <f t="shared" si="3"/>
        <v>107217.00000000001</v>
      </c>
      <c r="H33" s="891">
        <f>50*0.65+12*0.3</f>
        <v>36.1</v>
      </c>
      <c r="I33" s="521">
        <f t="shared" ref="I33:I34" si="4">H33*E33</f>
        <v>107217.00000000001</v>
      </c>
    </row>
    <row r="34" spans="1:9" ht="16.5" customHeight="1">
      <c r="A34" s="1144"/>
      <c r="B34" s="125" t="s">
        <v>1885</v>
      </c>
      <c r="C34" s="963">
        <v>7130200401</v>
      </c>
      <c r="D34" s="891" t="s">
        <v>17</v>
      </c>
      <c r="E34" s="898">
        <f>VLOOKUP(C34,'SOR RATE 2026-27'!A:D,4,0)</f>
        <v>354</v>
      </c>
      <c r="F34" s="522">
        <v>0</v>
      </c>
      <c r="G34" s="898">
        <f t="shared" si="3"/>
        <v>0</v>
      </c>
      <c r="H34" s="891">
        <v>0</v>
      </c>
      <c r="I34" s="521">
        <f t="shared" si="4"/>
        <v>0</v>
      </c>
    </row>
    <row r="35" spans="1:9" ht="16.5" customHeight="1">
      <c r="A35" s="891">
        <v>26</v>
      </c>
      <c r="B35" s="651" t="s">
        <v>1886</v>
      </c>
      <c r="C35" s="905">
        <v>7130840021</v>
      </c>
      <c r="D35" s="97" t="s">
        <v>93</v>
      </c>
      <c r="E35" s="898">
        <f>VLOOKUP(C35,'SOR RATE 2026-27'!A:D,4,0)</f>
        <v>4289.09</v>
      </c>
      <c r="F35" s="879">
        <v>6</v>
      </c>
      <c r="G35" s="521">
        <f t="shared" si="3"/>
        <v>25734.54</v>
      </c>
      <c r="H35" s="879">
        <v>6</v>
      </c>
      <c r="I35" s="898">
        <f>H35*E35</f>
        <v>25734.54</v>
      </c>
    </row>
    <row r="36" spans="1:9" ht="16.5" customHeight="1">
      <c r="A36" s="891">
        <v>27</v>
      </c>
      <c r="B36" s="98" t="s">
        <v>249</v>
      </c>
      <c r="C36" s="905">
        <v>7130830060</v>
      </c>
      <c r="D36" s="97" t="s">
        <v>29</v>
      </c>
      <c r="E36" s="898">
        <f>VLOOKUP(C36,'SOR RATE 2026-27'!A:D,4,0)/1000</f>
        <v>89.510940000000005</v>
      </c>
      <c r="F36" s="879">
        <v>18</v>
      </c>
      <c r="G36" s="521">
        <f t="shared" si="3"/>
        <v>1611.1969200000001</v>
      </c>
      <c r="H36" s="879">
        <v>18</v>
      </c>
      <c r="I36" s="898">
        <f>H36*E36</f>
        <v>1611.1969200000001</v>
      </c>
    </row>
    <row r="37" spans="1:9" ht="16.5" customHeight="1">
      <c r="A37" s="891">
        <v>28</v>
      </c>
      <c r="B37" s="651" t="s">
        <v>250</v>
      </c>
      <c r="C37" s="905">
        <v>7130830585</v>
      </c>
      <c r="D37" s="97" t="s">
        <v>89</v>
      </c>
      <c r="E37" s="898">
        <f>VLOOKUP(C37,'SOR RATE 2026-27'!A:D,4,0)</f>
        <v>380.53</v>
      </c>
      <c r="F37" s="879">
        <v>6</v>
      </c>
      <c r="G37" s="521">
        <f t="shared" si="3"/>
        <v>2283.1799999999998</v>
      </c>
      <c r="H37" s="879">
        <v>6</v>
      </c>
      <c r="I37" s="898">
        <f>H37*E37</f>
        <v>2283.1799999999998</v>
      </c>
    </row>
    <row r="38" spans="1:9" ht="47.25" customHeight="1">
      <c r="A38" s="891">
        <v>29</v>
      </c>
      <c r="B38" s="900" t="s">
        <v>1887</v>
      </c>
      <c r="C38" s="879">
        <v>7130642039</v>
      </c>
      <c r="D38" s="879" t="s">
        <v>14</v>
      </c>
      <c r="E38" s="898">
        <f>VLOOKUP(C38,'SOR RATE 2026-27'!A:D,4,0)</f>
        <v>870.41</v>
      </c>
      <c r="F38" s="879">
        <f>4+6</f>
        <v>10</v>
      </c>
      <c r="G38" s="521">
        <f t="shared" si="3"/>
        <v>8704.1</v>
      </c>
      <c r="H38" s="879">
        <f>4+6</f>
        <v>10</v>
      </c>
      <c r="I38" s="898">
        <f>H38*E38</f>
        <v>8704.1</v>
      </c>
    </row>
    <row r="39" spans="1:9" ht="15.75">
      <c r="A39" s="1142">
        <v>30</v>
      </c>
      <c r="B39" s="125" t="s">
        <v>102</v>
      </c>
      <c r="C39" s="906"/>
      <c r="D39" s="879" t="s">
        <v>17</v>
      </c>
      <c r="E39" s="898"/>
      <c r="F39" s="519">
        <v>65</v>
      </c>
      <c r="G39" s="521"/>
      <c r="H39" s="519">
        <v>65</v>
      </c>
      <c r="I39" s="101"/>
    </row>
    <row r="40" spans="1:9">
      <c r="A40" s="1143"/>
      <c r="B40" s="908" t="s">
        <v>43</v>
      </c>
      <c r="C40" s="103">
        <v>7130620614</v>
      </c>
      <c r="D40" s="879" t="s">
        <v>17</v>
      </c>
      <c r="E40" s="898">
        <f>VLOOKUP(C40,'SOR RATE 2026-27'!A:D,4,0)</f>
        <v>85.5</v>
      </c>
      <c r="F40" s="519">
        <v>40</v>
      </c>
      <c r="G40" s="521">
        <f>F40*E40</f>
        <v>3420</v>
      </c>
      <c r="H40" s="519">
        <v>40</v>
      </c>
      <c r="I40" s="101">
        <f>H40*E40</f>
        <v>3420</v>
      </c>
    </row>
    <row r="41" spans="1:9">
      <c r="A41" s="1144"/>
      <c r="B41" s="908" t="s">
        <v>104</v>
      </c>
      <c r="C41" s="103">
        <v>7130620631</v>
      </c>
      <c r="D41" s="879" t="s">
        <v>17</v>
      </c>
      <c r="E41" s="898">
        <f>VLOOKUP(C41,'SOR RATE 2026-27'!A:D,4,0)</f>
        <v>84.05</v>
      </c>
      <c r="F41" s="519">
        <v>25</v>
      </c>
      <c r="G41" s="521">
        <f>F41*E41</f>
        <v>2101.25</v>
      </c>
      <c r="H41" s="519">
        <v>25</v>
      </c>
      <c r="I41" s="101">
        <f>H41*E41</f>
        <v>2101.25</v>
      </c>
    </row>
    <row r="42" spans="1:9">
      <c r="A42" s="888">
        <v>31</v>
      </c>
      <c r="B42" s="110" t="s">
        <v>1888</v>
      </c>
      <c r="C42" s="909"/>
      <c r="D42" s="909"/>
      <c r="E42" s="910"/>
      <c r="F42" s="102"/>
      <c r="G42" s="911">
        <f>SUM(G9:G41)</f>
        <v>3697031.1839200002</v>
      </c>
      <c r="H42" s="911"/>
      <c r="I42" s="911">
        <f>SUM(I9:I41)</f>
        <v>4214126.127319999</v>
      </c>
    </row>
    <row r="43" spans="1:9">
      <c r="A43" s="912">
        <v>32</v>
      </c>
      <c r="B43" s="913" t="s">
        <v>61</v>
      </c>
      <c r="C43" s="910"/>
      <c r="D43" s="910"/>
      <c r="E43" s="910"/>
      <c r="F43" s="102"/>
      <c r="G43" s="911">
        <f>G42/1.18</f>
        <v>3133077.2745084749</v>
      </c>
      <c r="H43" s="937"/>
      <c r="I43" s="911">
        <f>I42/1.18</f>
        <v>3571293.3282372877</v>
      </c>
    </row>
    <row r="44" spans="1:9" ht="17.25" customHeight="1">
      <c r="A44" s="114">
        <v>33</v>
      </c>
      <c r="B44" s="914" t="s">
        <v>1889</v>
      </c>
      <c r="C44" s="915"/>
      <c r="D44" s="915"/>
      <c r="E44" s="916">
        <v>7.4999999999999997E-2</v>
      </c>
      <c r="F44" s="938"/>
      <c r="G44" s="898">
        <f>G43*E44</f>
        <v>234980.7955881356</v>
      </c>
      <c r="H44" s="915"/>
      <c r="I44" s="898">
        <f>I43*E44</f>
        <v>267846.99961779657</v>
      </c>
    </row>
    <row r="45" spans="1:9">
      <c r="A45" s="97">
        <v>34</v>
      </c>
      <c r="B45" s="237" t="s">
        <v>1895</v>
      </c>
      <c r="C45" s="918"/>
      <c r="D45" s="918"/>
      <c r="E45" s="919"/>
      <c r="F45" s="938"/>
      <c r="G45" s="101">
        <v>285769.47000000003</v>
      </c>
      <c r="H45" s="918"/>
      <c r="I45" s="101">
        <v>285769.47000000003</v>
      </c>
    </row>
    <row r="46" spans="1:9">
      <c r="A46" s="97">
        <v>35</v>
      </c>
      <c r="B46" s="532" t="s">
        <v>1892</v>
      </c>
      <c r="C46" s="918"/>
      <c r="D46" s="104" t="s">
        <v>65</v>
      </c>
      <c r="E46" s="919">
        <f>740.31*1</f>
        <v>740.31</v>
      </c>
      <c r="F46" s="103">
        <v>36.1</v>
      </c>
      <c r="G46" s="101">
        <f>E46*F46</f>
        <v>26725.190999999999</v>
      </c>
      <c r="H46" s="103">
        <v>36.1</v>
      </c>
      <c r="I46" s="101">
        <f>E46*H46</f>
        <v>26725.190999999999</v>
      </c>
    </row>
    <row r="47" spans="1:9">
      <c r="A47" s="97">
        <v>36</v>
      </c>
      <c r="B47" s="930" t="s">
        <v>1894</v>
      </c>
      <c r="C47" s="918"/>
      <c r="D47" s="104" t="s">
        <v>89</v>
      </c>
      <c r="E47" s="919">
        <f>3361.28*1</f>
        <v>3361.28</v>
      </c>
      <c r="F47" s="924">
        <v>10</v>
      </c>
      <c r="G47" s="101">
        <f>E47*F47</f>
        <v>33612.800000000003</v>
      </c>
      <c r="H47" s="924">
        <v>10</v>
      </c>
      <c r="I47" s="101">
        <f>E47*H47</f>
        <v>33612.800000000003</v>
      </c>
    </row>
    <row r="48" spans="1:9">
      <c r="A48" s="97">
        <v>37</v>
      </c>
      <c r="B48" s="917" t="s">
        <v>1890</v>
      </c>
      <c r="C48" s="921"/>
      <c r="D48" s="921"/>
      <c r="E48" s="921"/>
      <c r="F48" s="938"/>
      <c r="G48" s="101"/>
      <c r="H48" s="918"/>
      <c r="I48" s="101"/>
    </row>
    <row r="49" spans="1:9">
      <c r="A49" s="97" t="s">
        <v>66</v>
      </c>
      <c r="B49" s="917" t="s">
        <v>1891</v>
      </c>
      <c r="C49" s="921"/>
      <c r="D49" s="921"/>
      <c r="E49" s="921">
        <v>0.02</v>
      </c>
      <c r="F49" s="938"/>
      <c r="G49" s="101">
        <f>G43*E49</f>
        <v>62661.545490169497</v>
      </c>
      <c r="H49" s="918"/>
      <c r="I49" s="101">
        <f>E49*I43</f>
        <v>71425.866564745753</v>
      </c>
    </row>
    <row r="50" spans="1:9" ht="30">
      <c r="A50" s="97">
        <v>38</v>
      </c>
      <c r="B50" s="923" t="s">
        <v>1927</v>
      </c>
      <c r="C50" s="104"/>
      <c r="D50" s="104"/>
      <c r="E50" s="101"/>
      <c r="F50" s="924"/>
      <c r="G50" s="101">
        <f>(G43+G44+G45+G46+G47+G49)*0.125</f>
        <v>472103.38457334752</v>
      </c>
      <c r="H50" s="101"/>
      <c r="I50" s="101">
        <f>(I43+I44+I45+I46+I47+I49)*0.125</f>
        <v>532084.20692747878</v>
      </c>
    </row>
    <row r="51" spans="1:9" ht="30">
      <c r="A51" s="94">
        <v>39</v>
      </c>
      <c r="B51" s="326" t="s">
        <v>1928</v>
      </c>
      <c r="C51" s="104"/>
      <c r="D51" s="104"/>
      <c r="E51" s="101"/>
      <c r="F51" s="921"/>
      <c r="G51" s="111">
        <f>G43+G44+G45+G46+G47+G49+G50</f>
        <v>4248930.461160128</v>
      </c>
      <c r="H51" s="111"/>
      <c r="I51" s="111">
        <f>I43+I44+I45+I46+I47+I49+I50</f>
        <v>4788757.8623473085</v>
      </c>
    </row>
    <row r="52" spans="1:9">
      <c r="A52" s="97">
        <v>40</v>
      </c>
      <c r="B52" s="281" t="s">
        <v>1908</v>
      </c>
      <c r="C52" s="104"/>
      <c r="D52" s="104"/>
      <c r="E52" s="101">
        <v>0.09</v>
      </c>
      <c r="F52" s="921"/>
      <c r="G52" s="101">
        <f>E52*G51</f>
        <v>382403.7415044115</v>
      </c>
      <c r="H52" s="924"/>
      <c r="I52" s="101">
        <f>E52*I51</f>
        <v>430988.20761125773</v>
      </c>
    </row>
    <row r="53" spans="1:9">
      <c r="A53" s="97">
        <v>41</v>
      </c>
      <c r="B53" s="281" t="s">
        <v>1909</v>
      </c>
      <c r="C53" s="104"/>
      <c r="D53" s="104"/>
      <c r="E53" s="101">
        <v>0.09</v>
      </c>
      <c r="F53" s="921"/>
      <c r="G53" s="101">
        <f>E53*G51</f>
        <v>382403.7415044115</v>
      </c>
      <c r="H53" s="924"/>
      <c r="I53" s="101">
        <f>E53*I51</f>
        <v>430988.20761125773</v>
      </c>
    </row>
    <row r="54" spans="1:9">
      <c r="A54" s="97">
        <v>42</v>
      </c>
      <c r="B54" s="281" t="s">
        <v>1910</v>
      </c>
      <c r="C54" s="98"/>
      <c r="D54" s="98"/>
      <c r="E54" s="98"/>
      <c r="F54" s="939"/>
      <c r="G54" s="111">
        <f>G51+G52+G53</f>
        <v>5013737.9441689504</v>
      </c>
      <c r="H54" s="101"/>
      <c r="I54" s="111">
        <f>I51+I52+I53</f>
        <v>5650734.2775698248</v>
      </c>
    </row>
    <row r="55" spans="1:9">
      <c r="A55" s="94">
        <v>43</v>
      </c>
      <c r="B55" s="326" t="s">
        <v>73</v>
      </c>
      <c r="C55" s="607"/>
      <c r="D55" s="607"/>
      <c r="E55" s="607"/>
      <c r="F55" s="939"/>
      <c r="G55" s="111">
        <f>ROUND(G54,0)</f>
        <v>5013738</v>
      </c>
      <c r="H55" s="111"/>
      <c r="I55" s="111">
        <f>ROUND(I54,0)</f>
        <v>5650734</v>
      </c>
    </row>
    <row r="56" spans="1:9">
      <c r="A56" s="132"/>
      <c r="B56" s="940"/>
      <c r="C56" s="940"/>
      <c r="D56" s="941"/>
      <c r="E56" s="887"/>
      <c r="F56" s="89"/>
      <c r="H56" s="887"/>
      <c r="I56" s="887"/>
    </row>
    <row r="57" spans="1:9">
      <c r="A57" s="1042" t="s">
        <v>74</v>
      </c>
      <c r="B57" s="1042"/>
      <c r="C57" s="89"/>
      <c r="D57" s="89"/>
      <c r="E57" s="89"/>
      <c r="F57" s="89"/>
      <c r="H57" s="89"/>
      <c r="I57" s="89"/>
    </row>
    <row r="58" spans="1:9" ht="43.5" customHeight="1">
      <c r="B58" s="1043" t="s">
        <v>1929</v>
      </c>
      <c r="C58" s="1043"/>
      <c r="D58" s="1043"/>
      <c r="E58" s="1043"/>
      <c r="F58" s="1043"/>
      <c r="G58" s="1043"/>
      <c r="H58" s="1043"/>
    </row>
    <row r="59" spans="1:9" ht="18" customHeight="1">
      <c r="B59" s="1036" t="s">
        <v>1957</v>
      </c>
      <c r="C59" s="1036"/>
      <c r="D59" s="1036"/>
      <c r="E59" s="1036"/>
      <c r="F59" s="1036"/>
      <c r="G59" s="1036"/>
      <c r="H59" s="982"/>
    </row>
    <row r="60" spans="1:9" ht="15.75" customHeight="1">
      <c r="B60" s="1036" t="s">
        <v>1958</v>
      </c>
      <c r="C60" s="1036"/>
      <c r="D60" s="1036"/>
      <c r="E60" s="1036"/>
      <c r="F60" s="1036"/>
      <c r="G60" s="1036"/>
      <c r="H60" s="1036"/>
    </row>
  </sheetData>
  <mergeCells count="15">
    <mergeCell ref="B58:H58"/>
    <mergeCell ref="B60:H60"/>
    <mergeCell ref="H6:I6"/>
    <mergeCell ref="A33:A34"/>
    <mergeCell ref="A39:A41"/>
    <mergeCell ref="A57:B57"/>
    <mergeCell ref="B59:G59"/>
    <mergeCell ref="B1:E1"/>
    <mergeCell ref="B3:G3"/>
    <mergeCell ref="A6:A7"/>
    <mergeCell ref="B6:B7"/>
    <mergeCell ref="C6:C7"/>
    <mergeCell ref="D6:D7"/>
    <mergeCell ref="E6:E7"/>
    <mergeCell ref="F6:G6"/>
  </mergeCells>
  <conditionalFormatting sqref="B43">
    <cfRule type="cellIs" dxfId="0" priority="1" stopIfTrue="1" operator="equal">
      <formula>"?"</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BB906"/>
  <sheetViews>
    <sheetView workbookViewId="0">
      <selection activeCell="E28" sqref="E28"/>
    </sheetView>
  </sheetViews>
  <sheetFormatPr defaultRowHeight="12.75"/>
  <cols>
    <col min="1" max="1" width="18.7109375" style="755" bestFit="1" customWidth="1"/>
    <col min="2" max="2" width="47" style="755" bestFit="1" customWidth="1"/>
    <col min="3" max="3" width="9.28515625" style="755" bestFit="1" customWidth="1"/>
    <col min="4" max="4" width="15.85546875" style="755" customWidth="1"/>
    <col min="5" max="5" width="43.42578125" style="755" customWidth="1"/>
    <col min="6" max="6" width="20.85546875" style="755" customWidth="1"/>
    <col min="7" max="7" width="41.5703125" style="755" customWidth="1"/>
    <col min="8" max="8" width="24.85546875" style="755" customWidth="1"/>
    <col min="9" max="9" width="48.140625" style="755" customWidth="1"/>
    <col min="10" max="10" width="16.140625" style="755" customWidth="1"/>
    <col min="11" max="11" width="15.28515625" style="755" customWidth="1"/>
    <col min="12" max="255" width="9.140625" style="755"/>
    <col min="256" max="256" width="18.7109375" style="755" bestFit="1" customWidth="1"/>
    <col min="257" max="257" width="37.28515625" style="755" customWidth="1"/>
    <col min="258" max="258" width="9.28515625" style="755" bestFit="1" customWidth="1"/>
    <col min="259" max="259" width="15.85546875" style="755" customWidth="1"/>
    <col min="260" max="260" width="32.85546875" style="755" customWidth="1"/>
    <col min="261" max="261" width="16.28515625" style="755" customWidth="1"/>
    <col min="262" max="262" width="40.85546875" style="755" customWidth="1"/>
    <col min="263" max="263" width="20" style="755" customWidth="1"/>
    <col min="264" max="264" width="24.85546875" style="755" customWidth="1"/>
    <col min="265" max="265" width="48.140625" style="755" customWidth="1"/>
    <col min="266" max="266" width="16.140625" style="755" customWidth="1"/>
    <col min="267" max="267" width="15.28515625" style="755" customWidth="1"/>
    <col min="268" max="511" width="9.140625" style="755"/>
    <col min="512" max="512" width="18.7109375" style="755" bestFit="1" customWidth="1"/>
    <col min="513" max="513" width="37.28515625" style="755" customWidth="1"/>
    <col min="514" max="514" width="9.28515625" style="755" bestFit="1" customWidth="1"/>
    <col min="515" max="515" width="15.85546875" style="755" customWidth="1"/>
    <col min="516" max="516" width="32.85546875" style="755" customWidth="1"/>
    <col min="517" max="517" width="16.28515625" style="755" customWidth="1"/>
    <col min="518" max="518" width="40.85546875" style="755" customWidth="1"/>
    <col min="519" max="519" width="20" style="755" customWidth="1"/>
    <col min="520" max="520" width="24.85546875" style="755" customWidth="1"/>
    <col min="521" max="521" width="48.140625" style="755" customWidth="1"/>
    <col min="522" max="522" width="16.140625" style="755" customWidth="1"/>
    <col min="523" max="523" width="15.28515625" style="755" customWidth="1"/>
    <col min="524" max="767" width="9.140625" style="755"/>
    <col min="768" max="768" width="18.7109375" style="755" bestFit="1" customWidth="1"/>
    <col min="769" max="769" width="37.28515625" style="755" customWidth="1"/>
    <col min="770" max="770" width="9.28515625" style="755" bestFit="1" customWidth="1"/>
    <col min="771" max="771" width="15.85546875" style="755" customWidth="1"/>
    <col min="772" max="772" width="32.85546875" style="755" customWidth="1"/>
    <col min="773" max="773" width="16.28515625" style="755" customWidth="1"/>
    <col min="774" max="774" width="40.85546875" style="755" customWidth="1"/>
    <col min="775" max="775" width="20" style="755" customWidth="1"/>
    <col min="776" max="776" width="24.85546875" style="755" customWidth="1"/>
    <col min="777" max="777" width="48.140625" style="755" customWidth="1"/>
    <col min="778" max="778" width="16.140625" style="755" customWidth="1"/>
    <col min="779" max="779" width="15.28515625" style="755" customWidth="1"/>
    <col min="780" max="1023" width="9.140625" style="755"/>
    <col min="1024" max="1024" width="18.7109375" style="755" bestFit="1" customWidth="1"/>
    <col min="1025" max="1025" width="37.28515625" style="755" customWidth="1"/>
    <col min="1026" max="1026" width="9.28515625" style="755" bestFit="1" customWidth="1"/>
    <col min="1027" max="1027" width="15.85546875" style="755" customWidth="1"/>
    <col min="1028" max="1028" width="32.85546875" style="755" customWidth="1"/>
    <col min="1029" max="1029" width="16.28515625" style="755" customWidth="1"/>
    <col min="1030" max="1030" width="40.85546875" style="755" customWidth="1"/>
    <col min="1031" max="1031" width="20" style="755" customWidth="1"/>
    <col min="1032" max="1032" width="24.85546875" style="755" customWidth="1"/>
    <col min="1033" max="1033" width="48.140625" style="755" customWidth="1"/>
    <col min="1034" max="1034" width="16.140625" style="755" customWidth="1"/>
    <col min="1035" max="1035" width="15.28515625" style="755" customWidth="1"/>
    <col min="1036" max="1279" width="9.140625" style="755"/>
    <col min="1280" max="1280" width="18.7109375" style="755" bestFit="1" customWidth="1"/>
    <col min="1281" max="1281" width="37.28515625" style="755" customWidth="1"/>
    <col min="1282" max="1282" width="9.28515625" style="755" bestFit="1" customWidth="1"/>
    <col min="1283" max="1283" width="15.85546875" style="755" customWidth="1"/>
    <col min="1284" max="1284" width="32.85546875" style="755" customWidth="1"/>
    <col min="1285" max="1285" width="16.28515625" style="755" customWidth="1"/>
    <col min="1286" max="1286" width="40.85546875" style="755" customWidth="1"/>
    <col min="1287" max="1287" width="20" style="755" customWidth="1"/>
    <col min="1288" max="1288" width="24.85546875" style="755" customWidth="1"/>
    <col min="1289" max="1289" width="48.140625" style="755" customWidth="1"/>
    <col min="1290" max="1290" width="16.140625" style="755" customWidth="1"/>
    <col min="1291" max="1291" width="15.28515625" style="755" customWidth="1"/>
    <col min="1292" max="1535" width="9.140625" style="755"/>
    <col min="1536" max="1536" width="18.7109375" style="755" bestFit="1" customWidth="1"/>
    <col min="1537" max="1537" width="37.28515625" style="755" customWidth="1"/>
    <col min="1538" max="1538" width="9.28515625" style="755" bestFit="1" customWidth="1"/>
    <col min="1539" max="1539" width="15.85546875" style="755" customWidth="1"/>
    <col min="1540" max="1540" width="32.85546875" style="755" customWidth="1"/>
    <col min="1541" max="1541" width="16.28515625" style="755" customWidth="1"/>
    <col min="1542" max="1542" width="40.85546875" style="755" customWidth="1"/>
    <col min="1543" max="1543" width="20" style="755" customWidth="1"/>
    <col min="1544" max="1544" width="24.85546875" style="755" customWidth="1"/>
    <col min="1545" max="1545" width="48.140625" style="755" customWidth="1"/>
    <col min="1546" max="1546" width="16.140625" style="755" customWidth="1"/>
    <col min="1547" max="1547" width="15.28515625" style="755" customWidth="1"/>
    <col min="1548" max="1791" width="9.140625" style="755"/>
    <col min="1792" max="1792" width="18.7109375" style="755" bestFit="1" customWidth="1"/>
    <col min="1793" max="1793" width="37.28515625" style="755" customWidth="1"/>
    <col min="1794" max="1794" width="9.28515625" style="755" bestFit="1" customWidth="1"/>
    <col min="1795" max="1795" width="15.85546875" style="755" customWidth="1"/>
    <col min="1796" max="1796" width="32.85546875" style="755" customWidth="1"/>
    <col min="1797" max="1797" width="16.28515625" style="755" customWidth="1"/>
    <col min="1798" max="1798" width="40.85546875" style="755" customWidth="1"/>
    <col min="1799" max="1799" width="20" style="755" customWidth="1"/>
    <col min="1800" max="1800" width="24.85546875" style="755" customWidth="1"/>
    <col min="1801" max="1801" width="48.140625" style="755" customWidth="1"/>
    <col min="1802" max="1802" width="16.140625" style="755" customWidth="1"/>
    <col min="1803" max="1803" width="15.28515625" style="755" customWidth="1"/>
    <col min="1804" max="2047" width="9.140625" style="755"/>
    <col min="2048" max="2048" width="18.7109375" style="755" bestFit="1" customWidth="1"/>
    <col min="2049" max="2049" width="37.28515625" style="755" customWidth="1"/>
    <col min="2050" max="2050" width="9.28515625" style="755" bestFit="1" customWidth="1"/>
    <col min="2051" max="2051" width="15.85546875" style="755" customWidth="1"/>
    <col min="2052" max="2052" width="32.85546875" style="755" customWidth="1"/>
    <col min="2053" max="2053" width="16.28515625" style="755" customWidth="1"/>
    <col min="2054" max="2054" width="40.85546875" style="755" customWidth="1"/>
    <col min="2055" max="2055" width="20" style="755" customWidth="1"/>
    <col min="2056" max="2056" width="24.85546875" style="755" customWidth="1"/>
    <col min="2057" max="2057" width="48.140625" style="755" customWidth="1"/>
    <col min="2058" max="2058" width="16.140625" style="755" customWidth="1"/>
    <col min="2059" max="2059" width="15.28515625" style="755" customWidth="1"/>
    <col min="2060" max="2303" width="9.140625" style="755"/>
    <col min="2304" max="2304" width="18.7109375" style="755" bestFit="1" customWidth="1"/>
    <col min="2305" max="2305" width="37.28515625" style="755" customWidth="1"/>
    <col min="2306" max="2306" width="9.28515625" style="755" bestFit="1" customWidth="1"/>
    <col min="2307" max="2307" width="15.85546875" style="755" customWidth="1"/>
    <col min="2308" max="2308" width="32.85546875" style="755" customWidth="1"/>
    <col min="2309" max="2309" width="16.28515625" style="755" customWidth="1"/>
    <col min="2310" max="2310" width="40.85546875" style="755" customWidth="1"/>
    <col min="2311" max="2311" width="20" style="755" customWidth="1"/>
    <col min="2312" max="2312" width="24.85546875" style="755" customWidth="1"/>
    <col min="2313" max="2313" width="48.140625" style="755" customWidth="1"/>
    <col min="2314" max="2314" width="16.140625" style="755" customWidth="1"/>
    <col min="2315" max="2315" width="15.28515625" style="755" customWidth="1"/>
    <col min="2316" max="2559" width="9.140625" style="755"/>
    <col min="2560" max="2560" width="18.7109375" style="755" bestFit="1" customWidth="1"/>
    <col min="2561" max="2561" width="37.28515625" style="755" customWidth="1"/>
    <col min="2562" max="2562" width="9.28515625" style="755" bestFit="1" customWidth="1"/>
    <col min="2563" max="2563" width="15.85546875" style="755" customWidth="1"/>
    <col min="2564" max="2564" width="32.85546875" style="755" customWidth="1"/>
    <col min="2565" max="2565" width="16.28515625" style="755" customWidth="1"/>
    <col min="2566" max="2566" width="40.85546875" style="755" customWidth="1"/>
    <col min="2567" max="2567" width="20" style="755" customWidth="1"/>
    <col min="2568" max="2568" width="24.85546875" style="755" customWidth="1"/>
    <col min="2569" max="2569" width="48.140625" style="755" customWidth="1"/>
    <col min="2570" max="2570" width="16.140625" style="755" customWidth="1"/>
    <col min="2571" max="2571" width="15.28515625" style="755" customWidth="1"/>
    <col min="2572" max="2815" width="9.140625" style="755"/>
    <col min="2816" max="2816" width="18.7109375" style="755" bestFit="1" customWidth="1"/>
    <col min="2817" max="2817" width="37.28515625" style="755" customWidth="1"/>
    <col min="2818" max="2818" width="9.28515625" style="755" bestFit="1" customWidth="1"/>
    <col min="2819" max="2819" width="15.85546875" style="755" customWidth="1"/>
    <col min="2820" max="2820" width="32.85546875" style="755" customWidth="1"/>
    <col min="2821" max="2821" width="16.28515625" style="755" customWidth="1"/>
    <col min="2822" max="2822" width="40.85546875" style="755" customWidth="1"/>
    <col min="2823" max="2823" width="20" style="755" customWidth="1"/>
    <col min="2824" max="2824" width="24.85546875" style="755" customWidth="1"/>
    <col min="2825" max="2825" width="48.140625" style="755" customWidth="1"/>
    <col min="2826" max="2826" width="16.140625" style="755" customWidth="1"/>
    <col min="2827" max="2827" width="15.28515625" style="755" customWidth="1"/>
    <col min="2828" max="3071" width="9.140625" style="755"/>
    <col min="3072" max="3072" width="18.7109375" style="755" bestFit="1" customWidth="1"/>
    <col min="3073" max="3073" width="37.28515625" style="755" customWidth="1"/>
    <col min="3074" max="3074" width="9.28515625" style="755" bestFit="1" customWidth="1"/>
    <col min="3075" max="3075" width="15.85546875" style="755" customWidth="1"/>
    <col min="3076" max="3076" width="32.85546875" style="755" customWidth="1"/>
    <col min="3077" max="3077" width="16.28515625" style="755" customWidth="1"/>
    <col min="3078" max="3078" width="40.85546875" style="755" customWidth="1"/>
    <col min="3079" max="3079" width="20" style="755" customWidth="1"/>
    <col min="3080" max="3080" width="24.85546875" style="755" customWidth="1"/>
    <col min="3081" max="3081" width="48.140625" style="755" customWidth="1"/>
    <col min="3082" max="3082" width="16.140625" style="755" customWidth="1"/>
    <col min="3083" max="3083" width="15.28515625" style="755" customWidth="1"/>
    <col min="3084" max="3327" width="9.140625" style="755"/>
    <col min="3328" max="3328" width="18.7109375" style="755" bestFit="1" customWidth="1"/>
    <col min="3329" max="3329" width="37.28515625" style="755" customWidth="1"/>
    <col min="3330" max="3330" width="9.28515625" style="755" bestFit="1" customWidth="1"/>
    <col min="3331" max="3331" width="15.85546875" style="755" customWidth="1"/>
    <col min="3332" max="3332" width="32.85546875" style="755" customWidth="1"/>
    <col min="3333" max="3333" width="16.28515625" style="755" customWidth="1"/>
    <col min="3334" max="3334" width="40.85546875" style="755" customWidth="1"/>
    <col min="3335" max="3335" width="20" style="755" customWidth="1"/>
    <col min="3336" max="3336" width="24.85546875" style="755" customWidth="1"/>
    <col min="3337" max="3337" width="48.140625" style="755" customWidth="1"/>
    <col min="3338" max="3338" width="16.140625" style="755" customWidth="1"/>
    <col min="3339" max="3339" width="15.28515625" style="755" customWidth="1"/>
    <col min="3340" max="3583" width="9.140625" style="755"/>
    <col min="3584" max="3584" width="18.7109375" style="755" bestFit="1" customWidth="1"/>
    <col min="3585" max="3585" width="37.28515625" style="755" customWidth="1"/>
    <col min="3586" max="3586" width="9.28515625" style="755" bestFit="1" customWidth="1"/>
    <col min="3587" max="3587" width="15.85546875" style="755" customWidth="1"/>
    <col min="3588" max="3588" width="32.85546875" style="755" customWidth="1"/>
    <col min="3589" max="3589" width="16.28515625" style="755" customWidth="1"/>
    <col min="3590" max="3590" width="40.85546875" style="755" customWidth="1"/>
    <col min="3591" max="3591" width="20" style="755" customWidth="1"/>
    <col min="3592" max="3592" width="24.85546875" style="755" customWidth="1"/>
    <col min="3593" max="3593" width="48.140625" style="755" customWidth="1"/>
    <col min="3594" max="3594" width="16.140625" style="755" customWidth="1"/>
    <col min="3595" max="3595" width="15.28515625" style="755" customWidth="1"/>
    <col min="3596" max="3839" width="9.140625" style="755"/>
    <col min="3840" max="3840" width="18.7109375" style="755" bestFit="1" customWidth="1"/>
    <col min="3841" max="3841" width="37.28515625" style="755" customWidth="1"/>
    <col min="3842" max="3842" width="9.28515625" style="755" bestFit="1" customWidth="1"/>
    <col min="3843" max="3843" width="15.85546875" style="755" customWidth="1"/>
    <col min="3844" max="3844" width="32.85546875" style="755" customWidth="1"/>
    <col min="3845" max="3845" width="16.28515625" style="755" customWidth="1"/>
    <col min="3846" max="3846" width="40.85546875" style="755" customWidth="1"/>
    <col min="3847" max="3847" width="20" style="755" customWidth="1"/>
    <col min="3848" max="3848" width="24.85546875" style="755" customWidth="1"/>
    <col min="3849" max="3849" width="48.140625" style="755" customWidth="1"/>
    <col min="3850" max="3850" width="16.140625" style="755" customWidth="1"/>
    <col min="3851" max="3851" width="15.28515625" style="755" customWidth="1"/>
    <col min="3852" max="4095" width="9.140625" style="755"/>
    <col min="4096" max="4096" width="18.7109375" style="755" bestFit="1" customWidth="1"/>
    <col min="4097" max="4097" width="37.28515625" style="755" customWidth="1"/>
    <col min="4098" max="4098" width="9.28515625" style="755" bestFit="1" customWidth="1"/>
    <col min="4099" max="4099" width="15.85546875" style="755" customWidth="1"/>
    <col min="4100" max="4100" width="32.85546875" style="755" customWidth="1"/>
    <col min="4101" max="4101" width="16.28515625" style="755" customWidth="1"/>
    <col min="4102" max="4102" width="40.85546875" style="755" customWidth="1"/>
    <col min="4103" max="4103" width="20" style="755" customWidth="1"/>
    <col min="4104" max="4104" width="24.85546875" style="755" customWidth="1"/>
    <col min="4105" max="4105" width="48.140625" style="755" customWidth="1"/>
    <col min="4106" max="4106" width="16.140625" style="755" customWidth="1"/>
    <col min="4107" max="4107" width="15.28515625" style="755" customWidth="1"/>
    <col min="4108" max="4351" width="9.140625" style="755"/>
    <col min="4352" max="4352" width="18.7109375" style="755" bestFit="1" customWidth="1"/>
    <col min="4353" max="4353" width="37.28515625" style="755" customWidth="1"/>
    <col min="4354" max="4354" width="9.28515625" style="755" bestFit="1" customWidth="1"/>
    <col min="4355" max="4355" width="15.85546875" style="755" customWidth="1"/>
    <col min="4356" max="4356" width="32.85546875" style="755" customWidth="1"/>
    <col min="4357" max="4357" width="16.28515625" style="755" customWidth="1"/>
    <col min="4358" max="4358" width="40.85546875" style="755" customWidth="1"/>
    <col min="4359" max="4359" width="20" style="755" customWidth="1"/>
    <col min="4360" max="4360" width="24.85546875" style="755" customWidth="1"/>
    <col min="4361" max="4361" width="48.140625" style="755" customWidth="1"/>
    <col min="4362" max="4362" width="16.140625" style="755" customWidth="1"/>
    <col min="4363" max="4363" width="15.28515625" style="755" customWidth="1"/>
    <col min="4364" max="4607" width="9.140625" style="755"/>
    <col min="4608" max="4608" width="18.7109375" style="755" bestFit="1" customWidth="1"/>
    <col min="4609" max="4609" width="37.28515625" style="755" customWidth="1"/>
    <col min="4610" max="4610" width="9.28515625" style="755" bestFit="1" customWidth="1"/>
    <col min="4611" max="4611" width="15.85546875" style="755" customWidth="1"/>
    <col min="4612" max="4612" width="32.85546875" style="755" customWidth="1"/>
    <col min="4613" max="4613" width="16.28515625" style="755" customWidth="1"/>
    <col min="4614" max="4614" width="40.85546875" style="755" customWidth="1"/>
    <col min="4615" max="4615" width="20" style="755" customWidth="1"/>
    <col min="4616" max="4616" width="24.85546875" style="755" customWidth="1"/>
    <col min="4617" max="4617" width="48.140625" style="755" customWidth="1"/>
    <col min="4618" max="4618" width="16.140625" style="755" customWidth="1"/>
    <col min="4619" max="4619" width="15.28515625" style="755" customWidth="1"/>
    <col min="4620" max="4863" width="9.140625" style="755"/>
    <col min="4864" max="4864" width="18.7109375" style="755" bestFit="1" customWidth="1"/>
    <col min="4865" max="4865" width="37.28515625" style="755" customWidth="1"/>
    <col min="4866" max="4866" width="9.28515625" style="755" bestFit="1" customWidth="1"/>
    <col min="4867" max="4867" width="15.85546875" style="755" customWidth="1"/>
    <col min="4868" max="4868" width="32.85546875" style="755" customWidth="1"/>
    <col min="4869" max="4869" width="16.28515625" style="755" customWidth="1"/>
    <col min="4870" max="4870" width="40.85546875" style="755" customWidth="1"/>
    <col min="4871" max="4871" width="20" style="755" customWidth="1"/>
    <col min="4872" max="4872" width="24.85546875" style="755" customWidth="1"/>
    <col min="4873" max="4873" width="48.140625" style="755" customWidth="1"/>
    <col min="4874" max="4874" width="16.140625" style="755" customWidth="1"/>
    <col min="4875" max="4875" width="15.28515625" style="755" customWidth="1"/>
    <col min="4876" max="5119" width="9.140625" style="755"/>
    <col min="5120" max="5120" width="18.7109375" style="755" bestFit="1" customWidth="1"/>
    <col min="5121" max="5121" width="37.28515625" style="755" customWidth="1"/>
    <col min="5122" max="5122" width="9.28515625" style="755" bestFit="1" customWidth="1"/>
    <col min="5123" max="5123" width="15.85546875" style="755" customWidth="1"/>
    <col min="5124" max="5124" width="32.85546875" style="755" customWidth="1"/>
    <col min="5125" max="5125" width="16.28515625" style="755" customWidth="1"/>
    <col min="5126" max="5126" width="40.85546875" style="755" customWidth="1"/>
    <col min="5127" max="5127" width="20" style="755" customWidth="1"/>
    <col min="5128" max="5128" width="24.85546875" style="755" customWidth="1"/>
    <col min="5129" max="5129" width="48.140625" style="755" customWidth="1"/>
    <col min="5130" max="5130" width="16.140625" style="755" customWidth="1"/>
    <col min="5131" max="5131" width="15.28515625" style="755" customWidth="1"/>
    <col min="5132" max="5375" width="9.140625" style="755"/>
    <col min="5376" max="5376" width="18.7109375" style="755" bestFit="1" customWidth="1"/>
    <col min="5377" max="5377" width="37.28515625" style="755" customWidth="1"/>
    <col min="5378" max="5378" width="9.28515625" style="755" bestFit="1" customWidth="1"/>
    <col min="5379" max="5379" width="15.85546875" style="755" customWidth="1"/>
    <col min="5380" max="5380" width="32.85546875" style="755" customWidth="1"/>
    <col min="5381" max="5381" width="16.28515625" style="755" customWidth="1"/>
    <col min="5382" max="5382" width="40.85546875" style="755" customWidth="1"/>
    <col min="5383" max="5383" width="20" style="755" customWidth="1"/>
    <col min="5384" max="5384" width="24.85546875" style="755" customWidth="1"/>
    <col min="5385" max="5385" width="48.140625" style="755" customWidth="1"/>
    <col min="5386" max="5386" width="16.140625" style="755" customWidth="1"/>
    <col min="5387" max="5387" width="15.28515625" style="755" customWidth="1"/>
    <col min="5388" max="5631" width="9.140625" style="755"/>
    <col min="5632" max="5632" width="18.7109375" style="755" bestFit="1" customWidth="1"/>
    <col min="5633" max="5633" width="37.28515625" style="755" customWidth="1"/>
    <col min="5634" max="5634" width="9.28515625" style="755" bestFit="1" customWidth="1"/>
    <col min="5635" max="5635" width="15.85546875" style="755" customWidth="1"/>
    <col min="5636" max="5636" width="32.85546875" style="755" customWidth="1"/>
    <col min="5637" max="5637" width="16.28515625" style="755" customWidth="1"/>
    <col min="5638" max="5638" width="40.85546875" style="755" customWidth="1"/>
    <col min="5639" max="5639" width="20" style="755" customWidth="1"/>
    <col min="5640" max="5640" width="24.85546875" style="755" customWidth="1"/>
    <col min="5641" max="5641" width="48.140625" style="755" customWidth="1"/>
    <col min="5642" max="5642" width="16.140625" style="755" customWidth="1"/>
    <col min="5643" max="5643" width="15.28515625" style="755" customWidth="1"/>
    <col min="5644" max="5887" width="9.140625" style="755"/>
    <col min="5888" max="5888" width="18.7109375" style="755" bestFit="1" customWidth="1"/>
    <col min="5889" max="5889" width="37.28515625" style="755" customWidth="1"/>
    <col min="5890" max="5890" width="9.28515625" style="755" bestFit="1" customWidth="1"/>
    <col min="5891" max="5891" width="15.85546875" style="755" customWidth="1"/>
    <col min="5892" max="5892" width="32.85546875" style="755" customWidth="1"/>
    <col min="5893" max="5893" width="16.28515625" style="755" customWidth="1"/>
    <col min="5894" max="5894" width="40.85546875" style="755" customWidth="1"/>
    <col min="5895" max="5895" width="20" style="755" customWidth="1"/>
    <col min="5896" max="5896" width="24.85546875" style="755" customWidth="1"/>
    <col min="5897" max="5897" width="48.140625" style="755" customWidth="1"/>
    <col min="5898" max="5898" width="16.140625" style="755" customWidth="1"/>
    <col min="5899" max="5899" width="15.28515625" style="755" customWidth="1"/>
    <col min="5900" max="6143" width="9.140625" style="755"/>
    <col min="6144" max="6144" width="18.7109375" style="755" bestFit="1" customWidth="1"/>
    <col min="6145" max="6145" width="37.28515625" style="755" customWidth="1"/>
    <col min="6146" max="6146" width="9.28515625" style="755" bestFit="1" customWidth="1"/>
    <col min="6147" max="6147" width="15.85546875" style="755" customWidth="1"/>
    <col min="6148" max="6148" width="32.85546875" style="755" customWidth="1"/>
    <col min="6149" max="6149" width="16.28515625" style="755" customWidth="1"/>
    <col min="6150" max="6150" width="40.85546875" style="755" customWidth="1"/>
    <col min="6151" max="6151" width="20" style="755" customWidth="1"/>
    <col min="6152" max="6152" width="24.85546875" style="755" customWidth="1"/>
    <col min="6153" max="6153" width="48.140625" style="755" customWidth="1"/>
    <col min="6154" max="6154" width="16.140625" style="755" customWidth="1"/>
    <col min="6155" max="6155" width="15.28515625" style="755" customWidth="1"/>
    <col min="6156" max="6399" width="9.140625" style="755"/>
    <col min="6400" max="6400" width="18.7109375" style="755" bestFit="1" customWidth="1"/>
    <col min="6401" max="6401" width="37.28515625" style="755" customWidth="1"/>
    <col min="6402" max="6402" width="9.28515625" style="755" bestFit="1" customWidth="1"/>
    <col min="6403" max="6403" width="15.85546875" style="755" customWidth="1"/>
    <col min="6404" max="6404" width="32.85546875" style="755" customWidth="1"/>
    <col min="6405" max="6405" width="16.28515625" style="755" customWidth="1"/>
    <col min="6406" max="6406" width="40.85546875" style="755" customWidth="1"/>
    <col min="6407" max="6407" width="20" style="755" customWidth="1"/>
    <col min="6408" max="6408" width="24.85546875" style="755" customWidth="1"/>
    <col min="6409" max="6409" width="48.140625" style="755" customWidth="1"/>
    <col min="6410" max="6410" width="16.140625" style="755" customWidth="1"/>
    <col min="6411" max="6411" width="15.28515625" style="755" customWidth="1"/>
    <col min="6412" max="6655" width="9.140625" style="755"/>
    <col min="6656" max="6656" width="18.7109375" style="755" bestFit="1" customWidth="1"/>
    <col min="6657" max="6657" width="37.28515625" style="755" customWidth="1"/>
    <col min="6658" max="6658" width="9.28515625" style="755" bestFit="1" customWidth="1"/>
    <col min="6659" max="6659" width="15.85546875" style="755" customWidth="1"/>
    <col min="6660" max="6660" width="32.85546875" style="755" customWidth="1"/>
    <col min="6661" max="6661" width="16.28515625" style="755" customWidth="1"/>
    <col min="6662" max="6662" width="40.85546875" style="755" customWidth="1"/>
    <col min="6663" max="6663" width="20" style="755" customWidth="1"/>
    <col min="6664" max="6664" width="24.85546875" style="755" customWidth="1"/>
    <col min="6665" max="6665" width="48.140625" style="755" customWidth="1"/>
    <col min="6666" max="6666" width="16.140625" style="755" customWidth="1"/>
    <col min="6667" max="6667" width="15.28515625" style="755" customWidth="1"/>
    <col min="6668" max="6911" width="9.140625" style="755"/>
    <col min="6912" max="6912" width="18.7109375" style="755" bestFit="1" customWidth="1"/>
    <col min="6913" max="6913" width="37.28515625" style="755" customWidth="1"/>
    <col min="6914" max="6914" width="9.28515625" style="755" bestFit="1" customWidth="1"/>
    <col min="6915" max="6915" width="15.85546875" style="755" customWidth="1"/>
    <col min="6916" max="6916" width="32.85546875" style="755" customWidth="1"/>
    <col min="6917" max="6917" width="16.28515625" style="755" customWidth="1"/>
    <col min="6918" max="6918" width="40.85546875" style="755" customWidth="1"/>
    <col min="6919" max="6919" width="20" style="755" customWidth="1"/>
    <col min="6920" max="6920" width="24.85546875" style="755" customWidth="1"/>
    <col min="6921" max="6921" width="48.140625" style="755" customWidth="1"/>
    <col min="6922" max="6922" width="16.140625" style="755" customWidth="1"/>
    <col min="6923" max="6923" width="15.28515625" style="755" customWidth="1"/>
    <col min="6924" max="7167" width="9.140625" style="755"/>
    <col min="7168" max="7168" width="18.7109375" style="755" bestFit="1" customWidth="1"/>
    <col min="7169" max="7169" width="37.28515625" style="755" customWidth="1"/>
    <col min="7170" max="7170" width="9.28515625" style="755" bestFit="1" customWidth="1"/>
    <col min="7171" max="7171" width="15.85546875" style="755" customWidth="1"/>
    <col min="7172" max="7172" width="32.85546875" style="755" customWidth="1"/>
    <col min="7173" max="7173" width="16.28515625" style="755" customWidth="1"/>
    <col min="7174" max="7174" width="40.85546875" style="755" customWidth="1"/>
    <col min="7175" max="7175" width="20" style="755" customWidth="1"/>
    <col min="7176" max="7176" width="24.85546875" style="755" customWidth="1"/>
    <col min="7177" max="7177" width="48.140625" style="755" customWidth="1"/>
    <col min="7178" max="7178" width="16.140625" style="755" customWidth="1"/>
    <col min="7179" max="7179" width="15.28515625" style="755" customWidth="1"/>
    <col min="7180" max="7423" width="9.140625" style="755"/>
    <col min="7424" max="7424" width="18.7109375" style="755" bestFit="1" customWidth="1"/>
    <col min="7425" max="7425" width="37.28515625" style="755" customWidth="1"/>
    <col min="7426" max="7426" width="9.28515625" style="755" bestFit="1" customWidth="1"/>
    <col min="7427" max="7427" width="15.85546875" style="755" customWidth="1"/>
    <col min="7428" max="7428" width="32.85546875" style="755" customWidth="1"/>
    <col min="7429" max="7429" width="16.28515625" style="755" customWidth="1"/>
    <col min="7430" max="7430" width="40.85546875" style="755" customWidth="1"/>
    <col min="7431" max="7431" width="20" style="755" customWidth="1"/>
    <col min="7432" max="7432" width="24.85546875" style="755" customWidth="1"/>
    <col min="7433" max="7433" width="48.140625" style="755" customWidth="1"/>
    <col min="7434" max="7434" width="16.140625" style="755" customWidth="1"/>
    <col min="7435" max="7435" width="15.28515625" style="755" customWidth="1"/>
    <col min="7436" max="7679" width="9.140625" style="755"/>
    <col min="7680" max="7680" width="18.7109375" style="755" bestFit="1" customWidth="1"/>
    <col min="7681" max="7681" width="37.28515625" style="755" customWidth="1"/>
    <col min="7682" max="7682" width="9.28515625" style="755" bestFit="1" customWidth="1"/>
    <col min="7683" max="7683" width="15.85546875" style="755" customWidth="1"/>
    <col min="7684" max="7684" width="32.85546875" style="755" customWidth="1"/>
    <col min="7685" max="7685" width="16.28515625" style="755" customWidth="1"/>
    <col min="7686" max="7686" width="40.85546875" style="755" customWidth="1"/>
    <col min="7687" max="7687" width="20" style="755" customWidth="1"/>
    <col min="7688" max="7688" width="24.85546875" style="755" customWidth="1"/>
    <col min="7689" max="7689" width="48.140625" style="755" customWidth="1"/>
    <col min="7690" max="7690" width="16.140625" style="755" customWidth="1"/>
    <col min="7691" max="7691" width="15.28515625" style="755" customWidth="1"/>
    <col min="7692" max="7935" width="9.140625" style="755"/>
    <col min="7936" max="7936" width="18.7109375" style="755" bestFit="1" customWidth="1"/>
    <col min="7937" max="7937" width="37.28515625" style="755" customWidth="1"/>
    <col min="7938" max="7938" width="9.28515625" style="755" bestFit="1" customWidth="1"/>
    <col min="7939" max="7939" width="15.85546875" style="755" customWidth="1"/>
    <col min="7940" max="7940" width="32.85546875" style="755" customWidth="1"/>
    <col min="7941" max="7941" width="16.28515625" style="755" customWidth="1"/>
    <col min="7942" max="7942" width="40.85546875" style="755" customWidth="1"/>
    <col min="7943" max="7943" width="20" style="755" customWidth="1"/>
    <col min="7944" max="7944" width="24.85546875" style="755" customWidth="1"/>
    <col min="7945" max="7945" width="48.140625" style="755" customWidth="1"/>
    <col min="7946" max="7946" width="16.140625" style="755" customWidth="1"/>
    <col min="7947" max="7947" width="15.28515625" style="755" customWidth="1"/>
    <col min="7948" max="8191" width="9.140625" style="755"/>
    <col min="8192" max="8192" width="18.7109375" style="755" bestFit="1" customWidth="1"/>
    <col min="8193" max="8193" width="37.28515625" style="755" customWidth="1"/>
    <col min="8194" max="8194" width="9.28515625" style="755" bestFit="1" customWidth="1"/>
    <col min="8195" max="8195" width="15.85546875" style="755" customWidth="1"/>
    <col min="8196" max="8196" width="32.85546875" style="755" customWidth="1"/>
    <col min="8197" max="8197" width="16.28515625" style="755" customWidth="1"/>
    <col min="8198" max="8198" width="40.85546875" style="755" customWidth="1"/>
    <col min="8199" max="8199" width="20" style="755" customWidth="1"/>
    <col min="8200" max="8200" width="24.85546875" style="755" customWidth="1"/>
    <col min="8201" max="8201" width="48.140625" style="755" customWidth="1"/>
    <col min="8202" max="8202" width="16.140625" style="755" customWidth="1"/>
    <col min="8203" max="8203" width="15.28515625" style="755" customWidth="1"/>
    <col min="8204" max="8447" width="9.140625" style="755"/>
    <col min="8448" max="8448" width="18.7109375" style="755" bestFit="1" customWidth="1"/>
    <col min="8449" max="8449" width="37.28515625" style="755" customWidth="1"/>
    <col min="8450" max="8450" width="9.28515625" style="755" bestFit="1" customWidth="1"/>
    <col min="8451" max="8451" width="15.85546875" style="755" customWidth="1"/>
    <col min="8452" max="8452" width="32.85546875" style="755" customWidth="1"/>
    <col min="8453" max="8453" width="16.28515625" style="755" customWidth="1"/>
    <col min="8454" max="8454" width="40.85546875" style="755" customWidth="1"/>
    <col min="8455" max="8455" width="20" style="755" customWidth="1"/>
    <col min="8456" max="8456" width="24.85546875" style="755" customWidth="1"/>
    <col min="8457" max="8457" width="48.140625" style="755" customWidth="1"/>
    <col min="8458" max="8458" width="16.140625" style="755" customWidth="1"/>
    <col min="8459" max="8459" width="15.28515625" style="755" customWidth="1"/>
    <col min="8460" max="8703" width="9.140625" style="755"/>
    <col min="8704" max="8704" width="18.7109375" style="755" bestFit="1" customWidth="1"/>
    <col min="8705" max="8705" width="37.28515625" style="755" customWidth="1"/>
    <col min="8706" max="8706" width="9.28515625" style="755" bestFit="1" customWidth="1"/>
    <col min="8707" max="8707" width="15.85546875" style="755" customWidth="1"/>
    <col min="8708" max="8708" width="32.85546875" style="755" customWidth="1"/>
    <col min="8709" max="8709" width="16.28515625" style="755" customWidth="1"/>
    <col min="8710" max="8710" width="40.85546875" style="755" customWidth="1"/>
    <col min="8711" max="8711" width="20" style="755" customWidth="1"/>
    <col min="8712" max="8712" width="24.85546875" style="755" customWidth="1"/>
    <col min="8713" max="8713" width="48.140625" style="755" customWidth="1"/>
    <col min="8714" max="8714" width="16.140625" style="755" customWidth="1"/>
    <col min="8715" max="8715" width="15.28515625" style="755" customWidth="1"/>
    <col min="8716" max="8959" width="9.140625" style="755"/>
    <col min="8960" max="8960" width="18.7109375" style="755" bestFit="1" customWidth="1"/>
    <col min="8961" max="8961" width="37.28515625" style="755" customWidth="1"/>
    <col min="8962" max="8962" width="9.28515625" style="755" bestFit="1" customWidth="1"/>
    <col min="8963" max="8963" width="15.85546875" style="755" customWidth="1"/>
    <col min="8964" max="8964" width="32.85546875" style="755" customWidth="1"/>
    <col min="8965" max="8965" width="16.28515625" style="755" customWidth="1"/>
    <col min="8966" max="8966" width="40.85546875" style="755" customWidth="1"/>
    <col min="8967" max="8967" width="20" style="755" customWidth="1"/>
    <col min="8968" max="8968" width="24.85546875" style="755" customWidth="1"/>
    <col min="8969" max="8969" width="48.140625" style="755" customWidth="1"/>
    <col min="8970" max="8970" width="16.140625" style="755" customWidth="1"/>
    <col min="8971" max="8971" width="15.28515625" style="755" customWidth="1"/>
    <col min="8972" max="9215" width="9.140625" style="755"/>
    <col min="9216" max="9216" width="18.7109375" style="755" bestFit="1" customWidth="1"/>
    <col min="9217" max="9217" width="37.28515625" style="755" customWidth="1"/>
    <col min="9218" max="9218" width="9.28515625" style="755" bestFit="1" customWidth="1"/>
    <col min="9219" max="9219" width="15.85546875" style="755" customWidth="1"/>
    <col min="9220" max="9220" width="32.85546875" style="755" customWidth="1"/>
    <col min="9221" max="9221" width="16.28515625" style="755" customWidth="1"/>
    <col min="9222" max="9222" width="40.85546875" style="755" customWidth="1"/>
    <col min="9223" max="9223" width="20" style="755" customWidth="1"/>
    <col min="9224" max="9224" width="24.85546875" style="755" customWidth="1"/>
    <col min="9225" max="9225" width="48.140625" style="755" customWidth="1"/>
    <col min="9226" max="9226" width="16.140625" style="755" customWidth="1"/>
    <col min="9227" max="9227" width="15.28515625" style="755" customWidth="1"/>
    <col min="9228" max="9471" width="9.140625" style="755"/>
    <col min="9472" max="9472" width="18.7109375" style="755" bestFit="1" customWidth="1"/>
    <col min="9473" max="9473" width="37.28515625" style="755" customWidth="1"/>
    <col min="9474" max="9474" width="9.28515625" style="755" bestFit="1" customWidth="1"/>
    <col min="9475" max="9475" width="15.85546875" style="755" customWidth="1"/>
    <col min="9476" max="9476" width="32.85546875" style="755" customWidth="1"/>
    <col min="9477" max="9477" width="16.28515625" style="755" customWidth="1"/>
    <col min="9478" max="9478" width="40.85546875" style="755" customWidth="1"/>
    <col min="9479" max="9479" width="20" style="755" customWidth="1"/>
    <col min="9480" max="9480" width="24.85546875" style="755" customWidth="1"/>
    <col min="9481" max="9481" width="48.140625" style="755" customWidth="1"/>
    <col min="9482" max="9482" width="16.140625" style="755" customWidth="1"/>
    <col min="9483" max="9483" width="15.28515625" style="755" customWidth="1"/>
    <col min="9484" max="9727" width="9.140625" style="755"/>
    <col min="9728" max="9728" width="18.7109375" style="755" bestFit="1" customWidth="1"/>
    <col min="9729" max="9729" width="37.28515625" style="755" customWidth="1"/>
    <col min="9730" max="9730" width="9.28515625" style="755" bestFit="1" customWidth="1"/>
    <col min="9731" max="9731" width="15.85546875" style="755" customWidth="1"/>
    <col min="9732" max="9732" width="32.85546875" style="755" customWidth="1"/>
    <col min="9733" max="9733" width="16.28515625" style="755" customWidth="1"/>
    <col min="9734" max="9734" width="40.85546875" style="755" customWidth="1"/>
    <col min="9735" max="9735" width="20" style="755" customWidth="1"/>
    <col min="9736" max="9736" width="24.85546875" style="755" customWidth="1"/>
    <col min="9737" max="9737" width="48.140625" style="755" customWidth="1"/>
    <col min="9738" max="9738" width="16.140625" style="755" customWidth="1"/>
    <col min="9739" max="9739" width="15.28515625" style="755" customWidth="1"/>
    <col min="9740" max="9983" width="9.140625" style="755"/>
    <col min="9984" max="9984" width="18.7109375" style="755" bestFit="1" customWidth="1"/>
    <col min="9985" max="9985" width="37.28515625" style="755" customWidth="1"/>
    <col min="9986" max="9986" width="9.28515625" style="755" bestFit="1" customWidth="1"/>
    <col min="9987" max="9987" width="15.85546875" style="755" customWidth="1"/>
    <col min="9988" max="9988" width="32.85546875" style="755" customWidth="1"/>
    <col min="9989" max="9989" width="16.28515625" style="755" customWidth="1"/>
    <col min="9990" max="9990" width="40.85546875" style="755" customWidth="1"/>
    <col min="9991" max="9991" width="20" style="755" customWidth="1"/>
    <col min="9992" max="9992" width="24.85546875" style="755" customWidth="1"/>
    <col min="9993" max="9993" width="48.140625" style="755" customWidth="1"/>
    <col min="9994" max="9994" width="16.140625" style="755" customWidth="1"/>
    <col min="9995" max="9995" width="15.28515625" style="755" customWidth="1"/>
    <col min="9996" max="10239" width="9.140625" style="755"/>
    <col min="10240" max="10240" width="18.7109375" style="755" bestFit="1" customWidth="1"/>
    <col min="10241" max="10241" width="37.28515625" style="755" customWidth="1"/>
    <col min="10242" max="10242" width="9.28515625" style="755" bestFit="1" customWidth="1"/>
    <col min="10243" max="10243" width="15.85546875" style="755" customWidth="1"/>
    <col min="10244" max="10244" width="32.85546875" style="755" customWidth="1"/>
    <col min="10245" max="10245" width="16.28515625" style="755" customWidth="1"/>
    <col min="10246" max="10246" width="40.85546875" style="755" customWidth="1"/>
    <col min="10247" max="10247" width="20" style="755" customWidth="1"/>
    <col min="10248" max="10248" width="24.85546875" style="755" customWidth="1"/>
    <col min="10249" max="10249" width="48.140625" style="755" customWidth="1"/>
    <col min="10250" max="10250" width="16.140625" style="755" customWidth="1"/>
    <col min="10251" max="10251" width="15.28515625" style="755" customWidth="1"/>
    <col min="10252" max="10495" width="9.140625" style="755"/>
    <col min="10496" max="10496" width="18.7109375" style="755" bestFit="1" customWidth="1"/>
    <col min="10497" max="10497" width="37.28515625" style="755" customWidth="1"/>
    <col min="10498" max="10498" width="9.28515625" style="755" bestFit="1" customWidth="1"/>
    <col min="10499" max="10499" width="15.85546875" style="755" customWidth="1"/>
    <col min="10500" max="10500" width="32.85546875" style="755" customWidth="1"/>
    <col min="10501" max="10501" width="16.28515625" style="755" customWidth="1"/>
    <col min="10502" max="10502" width="40.85546875" style="755" customWidth="1"/>
    <col min="10503" max="10503" width="20" style="755" customWidth="1"/>
    <col min="10504" max="10504" width="24.85546875" style="755" customWidth="1"/>
    <col min="10505" max="10505" width="48.140625" style="755" customWidth="1"/>
    <col min="10506" max="10506" width="16.140625" style="755" customWidth="1"/>
    <col min="10507" max="10507" width="15.28515625" style="755" customWidth="1"/>
    <col min="10508" max="10751" width="9.140625" style="755"/>
    <col min="10752" max="10752" width="18.7109375" style="755" bestFit="1" customWidth="1"/>
    <col min="10753" max="10753" width="37.28515625" style="755" customWidth="1"/>
    <col min="10754" max="10754" width="9.28515625" style="755" bestFit="1" customWidth="1"/>
    <col min="10755" max="10755" width="15.85546875" style="755" customWidth="1"/>
    <col min="10756" max="10756" width="32.85546875" style="755" customWidth="1"/>
    <col min="10757" max="10757" width="16.28515625" style="755" customWidth="1"/>
    <col min="10758" max="10758" width="40.85546875" style="755" customWidth="1"/>
    <col min="10759" max="10759" width="20" style="755" customWidth="1"/>
    <col min="10760" max="10760" width="24.85546875" style="755" customWidth="1"/>
    <col min="10761" max="10761" width="48.140625" style="755" customWidth="1"/>
    <col min="10762" max="10762" width="16.140625" style="755" customWidth="1"/>
    <col min="10763" max="10763" width="15.28515625" style="755" customWidth="1"/>
    <col min="10764" max="11007" width="9.140625" style="755"/>
    <col min="11008" max="11008" width="18.7109375" style="755" bestFit="1" customWidth="1"/>
    <col min="11009" max="11009" width="37.28515625" style="755" customWidth="1"/>
    <col min="11010" max="11010" width="9.28515625" style="755" bestFit="1" customWidth="1"/>
    <col min="11011" max="11011" width="15.85546875" style="755" customWidth="1"/>
    <col min="11012" max="11012" width="32.85546875" style="755" customWidth="1"/>
    <col min="11013" max="11013" width="16.28515625" style="755" customWidth="1"/>
    <col min="11014" max="11014" width="40.85546875" style="755" customWidth="1"/>
    <col min="11015" max="11015" width="20" style="755" customWidth="1"/>
    <col min="11016" max="11016" width="24.85546875" style="755" customWidth="1"/>
    <col min="11017" max="11017" width="48.140625" style="755" customWidth="1"/>
    <col min="11018" max="11018" width="16.140625" style="755" customWidth="1"/>
    <col min="11019" max="11019" width="15.28515625" style="755" customWidth="1"/>
    <col min="11020" max="11263" width="9.140625" style="755"/>
    <col min="11264" max="11264" width="18.7109375" style="755" bestFit="1" customWidth="1"/>
    <col min="11265" max="11265" width="37.28515625" style="755" customWidth="1"/>
    <col min="11266" max="11266" width="9.28515625" style="755" bestFit="1" customWidth="1"/>
    <col min="11267" max="11267" width="15.85546875" style="755" customWidth="1"/>
    <col min="11268" max="11268" width="32.85546875" style="755" customWidth="1"/>
    <col min="11269" max="11269" width="16.28515625" style="755" customWidth="1"/>
    <col min="11270" max="11270" width="40.85546875" style="755" customWidth="1"/>
    <col min="11271" max="11271" width="20" style="755" customWidth="1"/>
    <col min="11272" max="11272" width="24.85546875" style="755" customWidth="1"/>
    <col min="11273" max="11273" width="48.140625" style="755" customWidth="1"/>
    <col min="11274" max="11274" width="16.140625" style="755" customWidth="1"/>
    <col min="11275" max="11275" width="15.28515625" style="755" customWidth="1"/>
    <col min="11276" max="11519" width="9.140625" style="755"/>
    <col min="11520" max="11520" width="18.7109375" style="755" bestFit="1" customWidth="1"/>
    <col min="11521" max="11521" width="37.28515625" style="755" customWidth="1"/>
    <col min="11522" max="11522" width="9.28515625" style="755" bestFit="1" customWidth="1"/>
    <col min="11523" max="11523" width="15.85546875" style="755" customWidth="1"/>
    <col min="11524" max="11524" width="32.85546875" style="755" customWidth="1"/>
    <col min="11525" max="11525" width="16.28515625" style="755" customWidth="1"/>
    <col min="11526" max="11526" width="40.85546875" style="755" customWidth="1"/>
    <col min="11527" max="11527" width="20" style="755" customWidth="1"/>
    <col min="11528" max="11528" width="24.85546875" style="755" customWidth="1"/>
    <col min="11529" max="11529" width="48.140625" style="755" customWidth="1"/>
    <col min="11530" max="11530" width="16.140625" style="755" customWidth="1"/>
    <col min="11531" max="11531" width="15.28515625" style="755" customWidth="1"/>
    <col min="11532" max="11775" width="9.140625" style="755"/>
    <col min="11776" max="11776" width="18.7109375" style="755" bestFit="1" customWidth="1"/>
    <col min="11777" max="11777" width="37.28515625" style="755" customWidth="1"/>
    <col min="11778" max="11778" width="9.28515625" style="755" bestFit="1" customWidth="1"/>
    <col min="11779" max="11779" width="15.85546875" style="755" customWidth="1"/>
    <col min="11780" max="11780" width="32.85546875" style="755" customWidth="1"/>
    <col min="11781" max="11781" width="16.28515625" style="755" customWidth="1"/>
    <col min="11782" max="11782" width="40.85546875" style="755" customWidth="1"/>
    <col min="11783" max="11783" width="20" style="755" customWidth="1"/>
    <col min="11784" max="11784" width="24.85546875" style="755" customWidth="1"/>
    <col min="11785" max="11785" width="48.140625" style="755" customWidth="1"/>
    <col min="11786" max="11786" width="16.140625" style="755" customWidth="1"/>
    <col min="11787" max="11787" width="15.28515625" style="755" customWidth="1"/>
    <col min="11788" max="12031" width="9.140625" style="755"/>
    <col min="12032" max="12032" width="18.7109375" style="755" bestFit="1" customWidth="1"/>
    <col min="12033" max="12033" width="37.28515625" style="755" customWidth="1"/>
    <col min="12034" max="12034" width="9.28515625" style="755" bestFit="1" customWidth="1"/>
    <col min="12035" max="12035" width="15.85546875" style="755" customWidth="1"/>
    <col min="12036" max="12036" width="32.85546875" style="755" customWidth="1"/>
    <col min="12037" max="12037" width="16.28515625" style="755" customWidth="1"/>
    <col min="12038" max="12038" width="40.85546875" style="755" customWidth="1"/>
    <col min="12039" max="12039" width="20" style="755" customWidth="1"/>
    <col min="12040" max="12040" width="24.85546875" style="755" customWidth="1"/>
    <col min="12041" max="12041" width="48.140625" style="755" customWidth="1"/>
    <col min="12042" max="12042" width="16.140625" style="755" customWidth="1"/>
    <col min="12043" max="12043" width="15.28515625" style="755" customWidth="1"/>
    <col min="12044" max="12287" width="9.140625" style="755"/>
    <col min="12288" max="12288" width="18.7109375" style="755" bestFit="1" customWidth="1"/>
    <col min="12289" max="12289" width="37.28515625" style="755" customWidth="1"/>
    <col min="12290" max="12290" width="9.28515625" style="755" bestFit="1" customWidth="1"/>
    <col min="12291" max="12291" width="15.85546875" style="755" customWidth="1"/>
    <col min="12292" max="12292" width="32.85546875" style="755" customWidth="1"/>
    <col min="12293" max="12293" width="16.28515625" style="755" customWidth="1"/>
    <col min="12294" max="12294" width="40.85546875" style="755" customWidth="1"/>
    <col min="12295" max="12295" width="20" style="755" customWidth="1"/>
    <col min="12296" max="12296" width="24.85546875" style="755" customWidth="1"/>
    <col min="12297" max="12297" width="48.140625" style="755" customWidth="1"/>
    <col min="12298" max="12298" width="16.140625" style="755" customWidth="1"/>
    <col min="12299" max="12299" width="15.28515625" style="755" customWidth="1"/>
    <col min="12300" max="12543" width="9.140625" style="755"/>
    <col min="12544" max="12544" width="18.7109375" style="755" bestFit="1" customWidth="1"/>
    <col min="12545" max="12545" width="37.28515625" style="755" customWidth="1"/>
    <col min="12546" max="12546" width="9.28515625" style="755" bestFit="1" customWidth="1"/>
    <col min="12547" max="12547" width="15.85546875" style="755" customWidth="1"/>
    <col min="12548" max="12548" width="32.85546875" style="755" customWidth="1"/>
    <col min="12549" max="12549" width="16.28515625" style="755" customWidth="1"/>
    <col min="12550" max="12550" width="40.85546875" style="755" customWidth="1"/>
    <col min="12551" max="12551" width="20" style="755" customWidth="1"/>
    <col min="12552" max="12552" width="24.85546875" style="755" customWidth="1"/>
    <col min="12553" max="12553" width="48.140625" style="755" customWidth="1"/>
    <col min="12554" max="12554" width="16.140625" style="755" customWidth="1"/>
    <col min="12555" max="12555" width="15.28515625" style="755" customWidth="1"/>
    <col min="12556" max="12799" width="9.140625" style="755"/>
    <col min="12800" max="12800" width="18.7109375" style="755" bestFit="1" customWidth="1"/>
    <col min="12801" max="12801" width="37.28515625" style="755" customWidth="1"/>
    <col min="12802" max="12802" width="9.28515625" style="755" bestFit="1" customWidth="1"/>
    <col min="12803" max="12803" width="15.85546875" style="755" customWidth="1"/>
    <col min="12804" max="12804" width="32.85546875" style="755" customWidth="1"/>
    <col min="12805" max="12805" width="16.28515625" style="755" customWidth="1"/>
    <col min="12806" max="12806" width="40.85546875" style="755" customWidth="1"/>
    <col min="12807" max="12807" width="20" style="755" customWidth="1"/>
    <col min="12808" max="12808" width="24.85546875" style="755" customWidth="1"/>
    <col min="12809" max="12809" width="48.140625" style="755" customWidth="1"/>
    <col min="12810" max="12810" width="16.140625" style="755" customWidth="1"/>
    <col min="12811" max="12811" width="15.28515625" style="755" customWidth="1"/>
    <col min="12812" max="13055" width="9.140625" style="755"/>
    <col min="13056" max="13056" width="18.7109375" style="755" bestFit="1" customWidth="1"/>
    <col min="13057" max="13057" width="37.28515625" style="755" customWidth="1"/>
    <col min="13058" max="13058" width="9.28515625" style="755" bestFit="1" customWidth="1"/>
    <col min="13059" max="13059" width="15.85546875" style="755" customWidth="1"/>
    <col min="13060" max="13060" width="32.85546875" style="755" customWidth="1"/>
    <col min="13061" max="13061" width="16.28515625" style="755" customWidth="1"/>
    <col min="13062" max="13062" width="40.85546875" style="755" customWidth="1"/>
    <col min="13063" max="13063" width="20" style="755" customWidth="1"/>
    <col min="13064" max="13064" width="24.85546875" style="755" customWidth="1"/>
    <col min="13065" max="13065" width="48.140625" style="755" customWidth="1"/>
    <col min="13066" max="13066" width="16.140625" style="755" customWidth="1"/>
    <col min="13067" max="13067" width="15.28515625" style="755" customWidth="1"/>
    <col min="13068" max="13311" width="9.140625" style="755"/>
    <col min="13312" max="13312" width="18.7109375" style="755" bestFit="1" customWidth="1"/>
    <col min="13313" max="13313" width="37.28515625" style="755" customWidth="1"/>
    <col min="13314" max="13314" width="9.28515625" style="755" bestFit="1" customWidth="1"/>
    <col min="13315" max="13315" width="15.85546875" style="755" customWidth="1"/>
    <col min="13316" max="13316" width="32.85546875" style="755" customWidth="1"/>
    <col min="13317" max="13317" width="16.28515625" style="755" customWidth="1"/>
    <col min="13318" max="13318" width="40.85546875" style="755" customWidth="1"/>
    <col min="13319" max="13319" width="20" style="755" customWidth="1"/>
    <col min="13320" max="13320" width="24.85546875" style="755" customWidth="1"/>
    <col min="13321" max="13321" width="48.140625" style="755" customWidth="1"/>
    <col min="13322" max="13322" width="16.140625" style="755" customWidth="1"/>
    <col min="13323" max="13323" width="15.28515625" style="755" customWidth="1"/>
    <col min="13324" max="13567" width="9.140625" style="755"/>
    <col min="13568" max="13568" width="18.7109375" style="755" bestFit="1" customWidth="1"/>
    <col min="13569" max="13569" width="37.28515625" style="755" customWidth="1"/>
    <col min="13570" max="13570" width="9.28515625" style="755" bestFit="1" customWidth="1"/>
    <col min="13571" max="13571" width="15.85546875" style="755" customWidth="1"/>
    <col min="13572" max="13572" width="32.85546875" style="755" customWidth="1"/>
    <col min="13573" max="13573" width="16.28515625" style="755" customWidth="1"/>
    <col min="13574" max="13574" width="40.85546875" style="755" customWidth="1"/>
    <col min="13575" max="13575" width="20" style="755" customWidth="1"/>
    <col min="13576" max="13576" width="24.85546875" style="755" customWidth="1"/>
    <col min="13577" max="13577" width="48.140625" style="755" customWidth="1"/>
    <col min="13578" max="13578" width="16.140625" style="755" customWidth="1"/>
    <col min="13579" max="13579" width="15.28515625" style="755" customWidth="1"/>
    <col min="13580" max="13823" width="9.140625" style="755"/>
    <col min="13824" max="13824" width="18.7109375" style="755" bestFit="1" customWidth="1"/>
    <col min="13825" max="13825" width="37.28515625" style="755" customWidth="1"/>
    <col min="13826" max="13826" width="9.28515625" style="755" bestFit="1" customWidth="1"/>
    <col min="13827" max="13827" width="15.85546875" style="755" customWidth="1"/>
    <col min="13828" max="13828" width="32.85546875" style="755" customWidth="1"/>
    <col min="13829" max="13829" width="16.28515625" style="755" customWidth="1"/>
    <col min="13830" max="13830" width="40.85546875" style="755" customWidth="1"/>
    <col min="13831" max="13831" width="20" style="755" customWidth="1"/>
    <col min="13832" max="13832" width="24.85546875" style="755" customWidth="1"/>
    <col min="13833" max="13833" width="48.140625" style="755" customWidth="1"/>
    <col min="13834" max="13834" width="16.140625" style="755" customWidth="1"/>
    <col min="13835" max="13835" width="15.28515625" style="755" customWidth="1"/>
    <col min="13836" max="14079" width="9.140625" style="755"/>
    <col min="14080" max="14080" width="18.7109375" style="755" bestFit="1" customWidth="1"/>
    <col min="14081" max="14081" width="37.28515625" style="755" customWidth="1"/>
    <col min="14082" max="14082" width="9.28515625" style="755" bestFit="1" customWidth="1"/>
    <col min="14083" max="14083" width="15.85546875" style="755" customWidth="1"/>
    <col min="14084" max="14084" width="32.85546875" style="755" customWidth="1"/>
    <col min="14085" max="14085" width="16.28515625" style="755" customWidth="1"/>
    <col min="14086" max="14086" width="40.85546875" style="755" customWidth="1"/>
    <col min="14087" max="14087" width="20" style="755" customWidth="1"/>
    <col min="14088" max="14088" width="24.85546875" style="755" customWidth="1"/>
    <col min="14089" max="14089" width="48.140625" style="755" customWidth="1"/>
    <col min="14090" max="14090" width="16.140625" style="755" customWidth="1"/>
    <col min="14091" max="14091" width="15.28515625" style="755" customWidth="1"/>
    <col min="14092" max="14335" width="9.140625" style="755"/>
    <col min="14336" max="14336" width="18.7109375" style="755" bestFit="1" customWidth="1"/>
    <col min="14337" max="14337" width="37.28515625" style="755" customWidth="1"/>
    <col min="14338" max="14338" width="9.28515625" style="755" bestFit="1" customWidth="1"/>
    <col min="14339" max="14339" width="15.85546875" style="755" customWidth="1"/>
    <col min="14340" max="14340" width="32.85546875" style="755" customWidth="1"/>
    <col min="14341" max="14341" width="16.28515625" style="755" customWidth="1"/>
    <col min="14342" max="14342" width="40.85546875" style="755" customWidth="1"/>
    <col min="14343" max="14343" width="20" style="755" customWidth="1"/>
    <col min="14344" max="14344" width="24.85546875" style="755" customWidth="1"/>
    <col min="14345" max="14345" width="48.140625" style="755" customWidth="1"/>
    <col min="14346" max="14346" width="16.140625" style="755" customWidth="1"/>
    <col min="14347" max="14347" width="15.28515625" style="755" customWidth="1"/>
    <col min="14348" max="14591" width="9.140625" style="755"/>
    <col min="14592" max="14592" width="18.7109375" style="755" bestFit="1" customWidth="1"/>
    <col min="14593" max="14593" width="37.28515625" style="755" customWidth="1"/>
    <col min="14594" max="14594" width="9.28515625" style="755" bestFit="1" customWidth="1"/>
    <col min="14595" max="14595" width="15.85546875" style="755" customWidth="1"/>
    <col min="14596" max="14596" width="32.85546875" style="755" customWidth="1"/>
    <col min="14597" max="14597" width="16.28515625" style="755" customWidth="1"/>
    <col min="14598" max="14598" width="40.85546875" style="755" customWidth="1"/>
    <col min="14599" max="14599" width="20" style="755" customWidth="1"/>
    <col min="14600" max="14600" width="24.85546875" style="755" customWidth="1"/>
    <col min="14601" max="14601" width="48.140625" style="755" customWidth="1"/>
    <col min="14602" max="14602" width="16.140625" style="755" customWidth="1"/>
    <col min="14603" max="14603" width="15.28515625" style="755" customWidth="1"/>
    <col min="14604" max="14847" width="9.140625" style="755"/>
    <col min="14848" max="14848" width="18.7109375" style="755" bestFit="1" customWidth="1"/>
    <col min="14849" max="14849" width="37.28515625" style="755" customWidth="1"/>
    <col min="14850" max="14850" width="9.28515625" style="755" bestFit="1" customWidth="1"/>
    <col min="14851" max="14851" width="15.85546875" style="755" customWidth="1"/>
    <col min="14852" max="14852" width="32.85546875" style="755" customWidth="1"/>
    <col min="14853" max="14853" width="16.28515625" style="755" customWidth="1"/>
    <col min="14854" max="14854" width="40.85546875" style="755" customWidth="1"/>
    <col min="14855" max="14855" width="20" style="755" customWidth="1"/>
    <col min="14856" max="14856" width="24.85546875" style="755" customWidth="1"/>
    <col min="14857" max="14857" width="48.140625" style="755" customWidth="1"/>
    <col min="14858" max="14858" width="16.140625" style="755" customWidth="1"/>
    <col min="14859" max="14859" width="15.28515625" style="755" customWidth="1"/>
    <col min="14860" max="15103" width="9.140625" style="755"/>
    <col min="15104" max="15104" width="18.7109375" style="755" bestFit="1" customWidth="1"/>
    <col min="15105" max="15105" width="37.28515625" style="755" customWidth="1"/>
    <col min="15106" max="15106" width="9.28515625" style="755" bestFit="1" customWidth="1"/>
    <col min="15107" max="15107" width="15.85546875" style="755" customWidth="1"/>
    <col min="15108" max="15108" width="32.85546875" style="755" customWidth="1"/>
    <col min="15109" max="15109" width="16.28515625" style="755" customWidth="1"/>
    <col min="15110" max="15110" width="40.85546875" style="755" customWidth="1"/>
    <col min="15111" max="15111" width="20" style="755" customWidth="1"/>
    <col min="15112" max="15112" width="24.85546875" style="755" customWidth="1"/>
    <col min="15113" max="15113" width="48.140625" style="755" customWidth="1"/>
    <col min="15114" max="15114" width="16.140625" style="755" customWidth="1"/>
    <col min="15115" max="15115" width="15.28515625" style="755" customWidth="1"/>
    <col min="15116" max="15359" width="9.140625" style="755"/>
    <col min="15360" max="15360" width="18.7109375" style="755" bestFit="1" customWidth="1"/>
    <col min="15361" max="15361" width="37.28515625" style="755" customWidth="1"/>
    <col min="15362" max="15362" width="9.28515625" style="755" bestFit="1" customWidth="1"/>
    <col min="15363" max="15363" width="15.85546875" style="755" customWidth="1"/>
    <col min="15364" max="15364" width="32.85546875" style="755" customWidth="1"/>
    <col min="15365" max="15365" width="16.28515625" style="755" customWidth="1"/>
    <col min="15366" max="15366" width="40.85546875" style="755" customWidth="1"/>
    <col min="15367" max="15367" width="20" style="755" customWidth="1"/>
    <col min="15368" max="15368" width="24.85546875" style="755" customWidth="1"/>
    <col min="15369" max="15369" width="48.140625" style="755" customWidth="1"/>
    <col min="15370" max="15370" width="16.140625" style="755" customWidth="1"/>
    <col min="15371" max="15371" width="15.28515625" style="755" customWidth="1"/>
    <col min="15372" max="15615" width="9.140625" style="755"/>
    <col min="15616" max="15616" width="18.7109375" style="755" bestFit="1" customWidth="1"/>
    <col min="15617" max="15617" width="37.28515625" style="755" customWidth="1"/>
    <col min="15618" max="15618" width="9.28515625" style="755" bestFit="1" customWidth="1"/>
    <col min="15619" max="15619" width="15.85546875" style="755" customWidth="1"/>
    <col min="15620" max="15620" width="32.85546875" style="755" customWidth="1"/>
    <col min="15621" max="15621" width="16.28515625" style="755" customWidth="1"/>
    <col min="15622" max="15622" width="40.85546875" style="755" customWidth="1"/>
    <col min="15623" max="15623" width="20" style="755" customWidth="1"/>
    <col min="15624" max="15624" width="24.85546875" style="755" customWidth="1"/>
    <col min="15625" max="15625" width="48.140625" style="755" customWidth="1"/>
    <col min="15626" max="15626" width="16.140625" style="755" customWidth="1"/>
    <col min="15627" max="15627" width="15.28515625" style="755" customWidth="1"/>
    <col min="15628" max="15871" width="9.140625" style="755"/>
    <col min="15872" max="15872" width="18.7109375" style="755" bestFit="1" customWidth="1"/>
    <col min="15873" max="15873" width="37.28515625" style="755" customWidth="1"/>
    <col min="15874" max="15874" width="9.28515625" style="755" bestFit="1" customWidth="1"/>
    <col min="15875" max="15875" width="15.85546875" style="755" customWidth="1"/>
    <col min="15876" max="15876" width="32.85546875" style="755" customWidth="1"/>
    <col min="15877" max="15877" width="16.28515625" style="755" customWidth="1"/>
    <col min="15878" max="15878" width="40.85546875" style="755" customWidth="1"/>
    <col min="15879" max="15879" width="20" style="755" customWidth="1"/>
    <col min="15880" max="15880" width="24.85546875" style="755" customWidth="1"/>
    <col min="15881" max="15881" width="48.140625" style="755" customWidth="1"/>
    <col min="15882" max="15882" width="16.140625" style="755" customWidth="1"/>
    <col min="15883" max="15883" width="15.28515625" style="755" customWidth="1"/>
    <col min="15884" max="16127" width="9.140625" style="755"/>
    <col min="16128" max="16128" width="18.7109375" style="755" bestFit="1" customWidth="1"/>
    <col min="16129" max="16129" width="37.28515625" style="755" customWidth="1"/>
    <col min="16130" max="16130" width="9.28515625" style="755" bestFit="1" customWidth="1"/>
    <col min="16131" max="16131" width="15.85546875" style="755" customWidth="1"/>
    <col min="16132" max="16132" width="32.85546875" style="755" customWidth="1"/>
    <col min="16133" max="16133" width="16.28515625" style="755" customWidth="1"/>
    <col min="16134" max="16134" width="40.85546875" style="755" customWidth="1"/>
    <col min="16135" max="16135" width="20" style="755" customWidth="1"/>
    <col min="16136" max="16136" width="24.85546875" style="755" customWidth="1"/>
    <col min="16137" max="16137" width="48.140625" style="755" customWidth="1"/>
    <col min="16138" max="16138" width="16.140625" style="755" customWidth="1"/>
    <col min="16139" max="16139" width="15.28515625" style="755" customWidth="1"/>
    <col min="16140" max="16384" width="9.140625" style="755"/>
  </cols>
  <sheetData>
    <row r="1" spans="1:54" ht="24" customHeight="1">
      <c r="B1" s="1023" t="s">
        <v>1971</v>
      </c>
      <c r="C1" s="1023"/>
      <c r="D1" s="1023"/>
    </row>
    <row r="2" spans="1:54" ht="24" customHeight="1">
      <c r="A2" s="1024" t="s">
        <v>338</v>
      </c>
      <c r="B2" s="1024"/>
      <c r="C2" s="1024"/>
      <c r="D2" s="1024"/>
      <c r="E2" s="1024"/>
      <c r="J2" s="756"/>
      <c r="K2" s="757"/>
    </row>
    <row r="3" spans="1:54" s="759" customFormat="1" ht="31.5" customHeight="1">
      <c r="A3" s="758" t="s">
        <v>339</v>
      </c>
      <c r="B3" s="758" t="s">
        <v>340</v>
      </c>
      <c r="C3" s="758" t="s">
        <v>5</v>
      </c>
      <c r="D3" s="758" t="s">
        <v>1972</v>
      </c>
      <c r="E3" s="758" t="s">
        <v>341</v>
      </c>
      <c r="F3" s="1025" t="s">
        <v>342</v>
      </c>
      <c r="G3" s="1025"/>
    </row>
    <row r="4" spans="1:54" ht="23.25" customHeight="1">
      <c r="A4" s="760">
        <v>7130200201</v>
      </c>
      <c r="B4" s="761" t="s">
        <v>343</v>
      </c>
      <c r="C4" s="762" t="s">
        <v>65</v>
      </c>
      <c r="D4" s="763">
        <v>4073</v>
      </c>
      <c r="E4" s="764"/>
      <c r="F4" s="764"/>
      <c r="G4" s="764" t="s">
        <v>1848</v>
      </c>
      <c r="H4" s="765"/>
    </row>
    <row r="5" spans="1:54" ht="24" customHeight="1">
      <c r="A5" s="760">
        <v>7130200001</v>
      </c>
      <c r="B5" s="761" t="s">
        <v>344</v>
      </c>
      <c r="C5" s="762" t="s">
        <v>65</v>
      </c>
      <c r="D5" s="763">
        <v>3552</v>
      </c>
      <c r="E5" s="764"/>
      <c r="F5" s="766"/>
      <c r="G5" s="764" t="s">
        <v>1848</v>
      </c>
      <c r="H5" s="765"/>
    </row>
    <row r="6" spans="1:54" ht="24" customHeight="1">
      <c r="A6" s="762">
        <v>7130200202</v>
      </c>
      <c r="B6" s="761" t="s">
        <v>345</v>
      </c>
      <c r="C6" s="762" t="s">
        <v>65</v>
      </c>
      <c r="D6" s="763">
        <v>2970.0000000000005</v>
      </c>
      <c r="E6" s="764"/>
      <c r="F6" s="767"/>
      <c r="G6" s="764" t="s">
        <v>1848</v>
      </c>
      <c r="H6" s="768"/>
    </row>
    <row r="7" spans="1:54" ht="27.75" customHeight="1">
      <c r="A7" s="769">
        <v>7130200204</v>
      </c>
      <c r="B7" s="770" t="s">
        <v>346</v>
      </c>
      <c r="C7" s="771" t="s">
        <v>347</v>
      </c>
      <c r="D7" s="763">
        <v>207.78</v>
      </c>
      <c r="E7" s="770" t="s">
        <v>348</v>
      </c>
      <c r="F7" s="772"/>
      <c r="G7" s="764"/>
      <c r="H7" s="768"/>
    </row>
    <row r="8" spans="1:54" ht="24" customHeight="1">
      <c r="A8" s="769">
        <v>7130200401</v>
      </c>
      <c r="B8" s="770" t="s">
        <v>349</v>
      </c>
      <c r="C8" s="771" t="s">
        <v>255</v>
      </c>
      <c r="D8" s="763">
        <v>354</v>
      </c>
      <c r="E8" s="772" t="s">
        <v>254</v>
      </c>
      <c r="F8" s="772"/>
      <c r="G8" s="764"/>
      <c r="H8" s="768"/>
    </row>
    <row r="9" spans="1:54" ht="24" customHeight="1">
      <c r="A9" s="769">
        <v>7130201343</v>
      </c>
      <c r="B9" s="770" t="s">
        <v>350</v>
      </c>
      <c r="C9" s="762" t="s">
        <v>93</v>
      </c>
      <c r="D9" s="763">
        <v>34.499999999999979</v>
      </c>
      <c r="E9" s="772"/>
      <c r="F9" s="772"/>
      <c r="G9" s="764" t="s">
        <v>1848</v>
      </c>
      <c r="H9" s="768"/>
    </row>
    <row r="10" spans="1:54" ht="24" customHeight="1">
      <c r="A10" s="762">
        <v>7130210809</v>
      </c>
      <c r="B10" s="761" t="s">
        <v>351</v>
      </c>
      <c r="C10" s="762" t="s">
        <v>202</v>
      </c>
      <c r="D10" s="763">
        <v>409.72</v>
      </c>
      <c r="E10" s="772" t="s">
        <v>352</v>
      </c>
      <c r="F10" s="772"/>
      <c r="G10" s="764"/>
      <c r="H10" s="768"/>
    </row>
    <row r="11" spans="1:54" ht="24" customHeight="1">
      <c r="A11" s="769">
        <v>7130211121</v>
      </c>
      <c r="B11" s="770" t="s">
        <v>353</v>
      </c>
      <c r="C11" s="771" t="s">
        <v>38</v>
      </c>
      <c r="D11" s="763">
        <v>313.68</v>
      </c>
      <c r="E11" s="772"/>
      <c r="F11" s="772"/>
      <c r="G11" s="764"/>
      <c r="H11" s="768"/>
    </row>
    <row r="12" spans="1:54" ht="24" customHeight="1">
      <c r="A12" s="762">
        <v>7130211158</v>
      </c>
      <c r="B12" s="761" t="s">
        <v>354</v>
      </c>
      <c r="C12" s="762" t="s">
        <v>202</v>
      </c>
      <c r="D12" s="763">
        <v>183.37</v>
      </c>
      <c r="E12" s="772" t="s">
        <v>355</v>
      </c>
      <c r="F12" s="772"/>
      <c r="G12" s="764"/>
      <c r="H12" s="768"/>
    </row>
    <row r="13" spans="1:54" s="775" customFormat="1" ht="27" customHeight="1">
      <c r="A13" s="771">
        <v>7130300025</v>
      </c>
      <c r="B13" s="770" t="s">
        <v>356</v>
      </c>
      <c r="C13" s="763" t="s">
        <v>357</v>
      </c>
      <c r="D13" s="763">
        <v>345952.9</v>
      </c>
      <c r="E13" s="770" t="s">
        <v>358</v>
      </c>
      <c r="F13" s="773" t="s">
        <v>359</v>
      </c>
      <c r="G13" s="774"/>
      <c r="H13" s="768"/>
      <c r="I13" s="755"/>
      <c r="J13" s="755"/>
      <c r="K13" s="755"/>
      <c r="L13" s="755"/>
      <c r="M13" s="755"/>
      <c r="N13" s="755"/>
      <c r="O13" s="755"/>
      <c r="P13" s="755"/>
      <c r="Q13" s="755"/>
      <c r="R13" s="755"/>
      <c r="S13" s="755"/>
      <c r="T13" s="755"/>
      <c r="U13" s="755"/>
      <c r="V13" s="755"/>
      <c r="W13" s="755"/>
      <c r="X13" s="755"/>
      <c r="Y13" s="755"/>
      <c r="Z13" s="755"/>
      <c r="AA13" s="755"/>
      <c r="AB13" s="755"/>
      <c r="AC13" s="755"/>
      <c r="AD13" s="755"/>
      <c r="AE13" s="755"/>
      <c r="AF13" s="755"/>
      <c r="AG13" s="755"/>
      <c r="AH13" s="755"/>
      <c r="AI13" s="755"/>
      <c r="AJ13" s="755"/>
      <c r="AK13" s="755"/>
      <c r="AL13" s="755"/>
      <c r="AM13" s="755"/>
      <c r="AN13" s="755"/>
      <c r="AO13" s="755"/>
      <c r="AP13" s="755"/>
      <c r="AQ13" s="755"/>
      <c r="AR13" s="755"/>
      <c r="AS13" s="755"/>
      <c r="AT13" s="755"/>
      <c r="AU13" s="755"/>
      <c r="AV13" s="755"/>
      <c r="AW13" s="755"/>
      <c r="AX13" s="755"/>
      <c r="AY13" s="755"/>
      <c r="AZ13" s="755"/>
      <c r="BA13" s="755"/>
      <c r="BB13" s="755"/>
    </row>
    <row r="14" spans="1:54" s="775" customFormat="1" ht="24" customHeight="1">
      <c r="A14" s="762">
        <v>7130310007</v>
      </c>
      <c r="B14" s="761" t="s">
        <v>360</v>
      </c>
      <c r="C14" s="762" t="s">
        <v>361</v>
      </c>
      <c r="D14" s="763">
        <v>84041.77</v>
      </c>
      <c r="E14" s="770" t="s">
        <v>362</v>
      </c>
      <c r="F14" s="773" t="s">
        <v>359</v>
      </c>
      <c r="G14" s="764"/>
      <c r="H14" s="768"/>
      <c r="I14" s="755"/>
      <c r="J14" s="755"/>
      <c r="K14" s="755"/>
      <c r="L14" s="755"/>
      <c r="M14" s="755"/>
      <c r="N14" s="755"/>
      <c r="O14" s="755"/>
      <c r="P14" s="755"/>
      <c r="Q14" s="755"/>
      <c r="R14" s="755"/>
      <c r="S14" s="755"/>
      <c r="T14" s="755"/>
      <c r="U14" s="755"/>
      <c r="V14" s="755"/>
      <c r="W14" s="755"/>
      <c r="X14" s="755"/>
      <c r="Y14" s="755"/>
      <c r="Z14" s="755"/>
      <c r="AA14" s="755"/>
      <c r="AB14" s="755"/>
      <c r="AC14" s="755"/>
      <c r="AD14" s="755"/>
      <c r="AE14" s="755"/>
      <c r="AF14" s="755"/>
      <c r="AG14" s="755"/>
      <c r="AH14" s="755"/>
      <c r="AI14" s="755"/>
      <c r="AJ14" s="755"/>
      <c r="AK14" s="755"/>
      <c r="AL14" s="755"/>
      <c r="AM14" s="755"/>
      <c r="AN14" s="755"/>
      <c r="AO14" s="755"/>
      <c r="AP14" s="755"/>
      <c r="AQ14" s="755"/>
      <c r="AR14" s="755"/>
      <c r="AS14" s="755"/>
      <c r="AT14" s="755"/>
      <c r="AU14" s="755"/>
      <c r="AV14" s="755"/>
      <c r="AW14" s="755"/>
      <c r="AX14" s="755"/>
      <c r="AY14" s="755"/>
      <c r="AZ14" s="755"/>
      <c r="BA14" s="755"/>
      <c r="BB14" s="755"/>
    </row>
    <row r="15" spans="1:54" s="775" customFormat="1" ht="24" customHeight="1">
      <c r="A15" s="762">
        <v>7130310008</v>
      </c>
      <c r="B15" s="761" t="s">
        <v>363</v>
      </c>
      <c r="C15" s="762" t="s">
        <v>361</v>
      </c>
      <c r="D15" s="763">
        <v>153470.73000000001</v>
      </c>
      <c r="E15" s="770" t="s">
        <v>364</v>
      </c>
      <c r="F15" s="773" t="s">
        <v>359</v>
      </c>
      <c r="G15" s="764"/>
      <c r="H15" s="768"/>
      <c r="I15" s="755"/>
      <c r="J15" s="755"/>
      <c r="K15" s="755"/>
      <c r="L15" s="755"/>
      <c r="M15" s="755"/>
      <c r="N15" s="755"/>
      <c r="O15" s="755"/>
      <c r="P15" s="755"/>
      <c r="Q15" s="755"/>
      <c r="R15" s="755"/>
      <c r="S15" s="755"/>
      <c r="T15" s="755"/>
      <c r="U15" s="755"/>
      <c r="V15" s="755"/>
      <c r="W15" s="755"/>
      <c r="X15" s="755"/>
      <c r="Y15" s="755"/>
      <c r="Z15" s="755"/>
      <c r="AA15" s="755"/>
      <c r="AB15" s="755"/>
      <c r="AC15" s="755"/>
      <c r="AD15" s="755"/>
      <c r="AE15" s="755"/>
      <c r="AF15" s="755"/>
      <c r="AG15" s="755"/>
      <c r="AH15" s="755"/>
      <c r="AI15" s="755"/>
      <c r="AJ15" s="755"/>
      <c r="AK15" s="755"/>
      <c r="AL15" s="755"/>
      <c r="AM15" s="755"/>
      <c r="AN15" s="755"/>
      <c r="AO15" s="755"/>
      <c r="AP15" s="755"/>
      <c r="AQ15" s="755"/>
      <c r="AR15" s="755"/>
      <c r="AS15" s="755"/>
      <c r="AT15" s="755"/>
      <c r="AU15" s="755"/>
      <c r="AV15" s="755"/>
      <c r="AW15" s="755"/>
      <c r="AX15" s="755"/>
      <c r="AY15" s="755"/>
      <c r="AZ15" s="755"/>
      <c r="BA15" s="755"/>
      <c r="BB15" s="755"/>
    </row>
    <row r="16" spans="1:54" ht="24" customHeight="1">
      <c r="A16" s="769">
        <v>7130310020</v>
      </c>
      <c r="B16" s="761" t="s">
        <v>365</v>
      </c>
      <c r="C16" s="771" t="s">
        <v>357</v>
      </c>
      <c r="D16" s="763">
        <v>3202949.27</v>
      </c>
      <c r="E16" s="770" t="s">
        <v>366</v>
      </c>
      <c r="F16" s="772"/>
      <c r="G16" s="764"/>
      <c r="H16" s="768"/>
    </row>
    <row r="17" spans="1:54" s="775" customFormat="1" ht="24" customHeight="1">
      <c r="A17" s="762">
        <v>7130310021</v>
      </c>
      <c r="B17" s="761" t="s">
        <v>367</v>
      </c>
      <c r="C17" s="762" t="s">
        <v>361</v>
      </c>
      <c r="D17" s="763">
        <v>48196.36</v>
      </c>
      <c r="E17" s="770" t="s">
        <v>368</v>
      </c>
      <c r="F17" s="773" t="s">
        <v>359</v>
      </c>
      <c r="G17" s="764"/>
      <c r="H17" s="768"/>
      <c r="I17" s="755"/>
      <c r="J17" s="755"/>
      <c r="K17" s="755"/>
      <c r="L17" s="755"/>
      <c r="M17" s="755"/>
      <c r="N17" s="755"/>
      <c r="O17" s="755"/>
      <c r="P17" s="755"/>
      <c r="Q17" s="755"/>
      <c r="R17" s="755"/>
      <c r="S17" s="755"/>
      <c r="T17" s="755"/>
      <c r="U17" s="755"/>
      <c r="V17" s="755"/>
      <c r="W17" s="755"/>
      <c r="X17" s="755"/>
      <c r="Y17" s="755"/>
      <c r="Z17" s="755"/>
      <c r="AA17" s="755"/>
      <c r="AB17" s="755"/>
      <c r="AC17" s="755"/>
      <c r="AD17" s="755"/>
      <c r="AE17" s="755"/>
      <c r="AF17" s="755"/>
      <c r="AG17" s="755"/>
      <c r="AH17" s="755"/>
      <c r="AI17" s="755"/>
      <c r="AJ17" s="755"/>
      <c r="AK17" s="755"/>
      <c r="AL17" s="755"/>
      <c r="AM17" s="755"/>
      <c r="AN17" s="755"/>
      <c r="AO17" s="755"/>
      <c r="AP17" s="755"/>
      <c r="AQ17" s="755"/>
      <c r="AR17" s="755"/>
      <c r="AS17" s="755"/>
      <c r="AT17" s="755"/>
      <c r="AU17" s="755"/>
      <c r="AV17" s="755"/>
      <c r="AW17" s="755"/>
      <c r="AX17" s="755"/>
      <c r="AY17" s="755"/>
      <c r="AZ17" s="755"/>
      <c r="BA17" s="755"/>
      <c r="BB17" s="755"/>
    </row>
    <row r="18" spans="1:54" s="775" customFormat="1" ht="24" customHeight="1">
      <c r="A18" s="762">
        <v>7130310022</v>
      </c>
      <c r="B18" s="761" t="s">
        <v>369</v>
      </c>
      <c r="C18" s="762" t="s">
        <v>361</v>
      </c>
      <c r="D18" s="763">
        <v>61736.86</v>
      </c>
      <c r="E18" s="770" t="s">
        <v>370</v>
      </c>
      <c r="F18" s="773" t="s">
        <v>359</v>
      </c>
      <c r="G18" s="764"/>
      <c r="H18" s="768"/>
      <c r="I18" s="755"/>
      <c r="J18" s="755"/>
      <c r="K18" s="755"/>
      <c r="L18" s="755"/>
      <c r="M18" s="755"/>
      <c r="N18" s="755"/>
      <c r="O18" s="755"/>
      <c r="P18" s="755"/>
      <c r="Q18" s="755"/>
      <c r="R18" s="755"/>
      <c r="S18" s="755"/>
      <c r="T18" s="755"/>
      <c r="U18" s="755"/>
      <c r="V18" s="755"/>
      <c r="W18" s="755"/>
      <c r="X18" s="755"/>
      <c r="Y18" s="755"/>
      <c r="Z18" s="755"/>
      <c r="AA18" s="755"/>
      <c r="AB18" s="755"/>
      <c r="AC18" s="755"/>
      <c r="AD18" s="755"/>
      <c r="AE18" s="755"/>
      <c r="AF18" s="755"/>
      <c r="AG18" s="755"/>
      <c r="AH18" s="755"/>
      <c r="AI18" s="755"/>
      <c r="AJ18" s="755"/>
      <c r="AK18" s="755"/>
      <c r="AL18" s="755"/>
      <c r="AM18" s="755"/>
      <c r="AN18" s="755"/>
      <c r="AO18" s="755"/>
      <c r="AP18" s="755"/>
      <c r="AQ18" s="755"/>
      <c r="AR18" s="755"/>
      <c r="AS18" s="755"/>
      <c r="AT18" s="755"/>
      <c r="AU18" s="755"/>
      <c r="AV18" s="755"/>
      <c r="AW18" s="755"/>
      <c r="AX18" s="755"/>
      <c r="AY18" s="755"/>
      <c r="AZ18" s="755"/>
      <c r="BA18" s="755"/>
      <c r="BB18" s="755"/>
    </row>
    <row r="19" spans="1:54" s="775" customFormat="1" ht="29.25" customHeight="1">
      <c r="A19" s="762">
        <v>7130310031</v>
      </c>
      <c r="B19" s="770" t="s">
        <v>371</v>
      </c>
      <c r="C19" s="763" t="s">
        <v>357</v>
      </c>
      <c r="D19" s="763">
        <v>117441.13</v>
      </c>
      <c r="E19" s="770" t="s">
        <v>372</v>
      </c>
      <c r="F19" s="773" t="s">
        <v>359</v>
      </c>
      <c r="G19" s="774"/>
      <c r="H19" s="768"/>
      <c r="I19" s="755"/>
      <c r="J19" s="755"/>
      <c r="K19" s="755"/>
      <c r="L19" s="755"/>
      <c r="M19" s="755"/>
      <c r="N19" s="755"/>
      <c r="O19" s="755"/>
      <c r="P19" s="755"/>
      <c r="Q19" s="755"/>
      <c r="R19" s="755"/>
      <c r="S19" s="755"/>
      <c r="T19" s="755"/>
      <c r="U19" s="755"/>
      <c r="V19" s="755"/>
      <c r="W19" s="755"/>
      <c r="X19" s="755"/>
      <c r="Y19" s="755"/>
      <c r="Z19" s="755"/>
      <c r="AA19" s="755"/>
      <c r="AB19" s="755"/>
      <c r="AC19" s="755"/>
      <c r="AD19" s="755"/>
      <c r="AE19" s="755"/>
      <c r="AF19" s="755"/>
      <c r="AG19" s="755"/>
      <c r="AH19" s="755"/>
      <c r="AI19" s="755"/>
      <c r="AJ19" s="755"/>
      <c r="AK19" s="755"/>
      <c r="AL19" s="755"/>
      <c r="AM19" s="755"/>
      <c r="AN19" s="755"/>
      <c r="AO19" s="755"/>
      <c r="AP19" s="755"/>
      <c r="AQ19" s="755"/>
      <c r="AR19" s="755"/>
      <c r="AS19" s="755"/>
      <c r="AT19" s="755"/>
      <c r="AU19" s="755"/>
      <c r="AV19" s="755"/>
      <c r="AW19" s="755"/>
      <c r="AX19" s="755"/>
      <c r="AY19" s="755"/>
      <c r="AZ19" s="755"/>
      <c r="BA19" s="755"/>
      <c r="BB19" s="755"/>
    </row>
    <row r="20" spans="1:54" s="775" customFormat="1" ht="27" customHeight="1">
      <c r="A20" s="762">
        <v>7130310032</v>
      </c>
      <c r="B20" s="770" t="s">
        <v>373</v>
      </c>
      <c r="C20" s="763" t="s">
        <v>357</v>
      </c>
      <c r="D20" s="763">
        <v>151505.38</v>
      </c>
      <c r="E20" s="770" t="s">
        <v>374</v>
      </c>
      <c r="F20" s="773" t="s">
        <v>359</v>
      </c>
      <c r="G20" s="774"/>
      <c r="H20" s="768"/>
      <c r="I20" s="755"/>
      <c r="J20" s="755"/>
      <c r="K20" s="755"/>
      <c r="L20" s="755"/>
      <c r="M20" s="755"/>
      <c r="N20" s="755"/>
      <c r="O20" s="755"/>
      <c r="P20" s="755"/>
      <c r="Q20" s="755"/>
      <c r="R20" s="755"/>
      <c r="S20" s="755"/>
      <c r="T20" s="755"/>
      <c r="U20" s="755"/>
      <c r="V20" s="755"/>
      <c r="W20" s="755"/>
      <c r="X20" s="755"/>
      <c r="Y20" s="755"/>
      <c r="Z20" s="755"/>
      <c r="AA20" s="755"/>
      <c r="AB20" s="755"/>
      <c r="AC20" s="755"/>
      <c r="AD20" s="755"/>
      <c r="AE20" s="755"/>
      <c r="AF20" s="755"/>
      <c r="AG20" s="755"/>
      <c r="AH20" s="755"/>
      <c r="AI20" s="755"/>
      <c r="AJ20" s="755"/>
      <c r="AK20" s="755"/>
      <c r="AL20" s="755"/>
      <c r="AM20" s="755"/>
      <c r="AN20" s="755"/>
      <c r="AO20" s="755"/>
      <c r="AP20" s="755"/>
      <c r="AQ20" s="755"/>
      <c r="AR20" s="755"/>
      <c r="AS20" s="755"/>
      <c r="AT20" s="755"/>
      <c r="AU20" s="755"/>
      <c r="AV20" s="755"/>
      <c r="AW20" s="755"/>
      <c r="AX20" s="755"/>
      <c r="AY20" s="755"/>
      <c r="AZ20" s="755"/>
      <c r="BA20" s="755"/>
      <c r="BB20" s="755"/>
    </row>
    <row r="21" spans="1:54" s="775" customFormat="1" ht="27.75" customHeight="1">
      <c r="A21" s="762">
        <v>7130310033</v>
      </c>
      <c r="B21" s="770" t="s">
        <v>375</v>
      </c>
      <c r="C21" s="763" t="s">
        <v>357</v>
      </c>
      <c r="D21" s="763">
        <v>181440.54</v>
      </c>
      <c r="E21" s="770" t="s">
        <v>376</v>
      </c>
      <c r="F21" s="773" t="s">
        <v>359</v>
      </c>
      <c r="G21" s="774"/>
      <c r="H21" s="768"/>
      <c r="I21" s="755"/>
      <c r="J21" s="755"/>
      <c r="K21" s="755"/>
      <c r="L21" s="755"/>
      <c r="M21" s="755"/>
      <c r="N21" s="755"/>
      <c r="O21" s="755"/>
      <c r="P21" s="755"/>
      <c r="Q21" s="755"/>
      <c r="R21" s="755"/>
      <c r="S21" s="755"/>
      <c r="T21" s="755"/>
      <c r="U21" s="755"/>
      <c r="V21" s="755"/>
      <c r="W21" s="755"/>
      <c r="X21" s="755"/>
      <c r="Y21" s="755"/>
      <c r="Z21" s="755"/>
      <c r="AA21" s="755"/>
      <c r="AB21" s="755"/>
      <c r="AC21" s="755"/>
      <c r="AD21" s="755"/>
      <c r="AE21" s="755"/>
      <c r="AF21" s="755"/>
      <c r="AG21" s="755"/>
      <c r="AH21" s="755"/>
      <c r="AI21" s="755"/>
      <c r="AJ21" s="755"/>
      <c r="AK21" s="755"/>
      <c r="AL21" s="755"/>
      <c r="AM21" s="755"/>
      <c r="AN21" s="755"/>
      <c r="AO21" s="755"/>
      <c r="AP21" s="755"/>
      <c r="AQ21" s="755"/>
      <c r="AR21" s="755"/>
      <c r="AS21" s="755"/>
      <c r="AT21" s="755"/>
      <c r="AU21" s="755"/>
      <c r="AV21" s="755"/>
      <c r="AW21" s="755"/>
      <c r="AX21" s="755"/>
      <c r="AY21" s="755"/>
      <c r="AZ21" s="755"/>
      <c r="BA21" s="755"/>
      <c r="BB21" s="755"/>
    </row>
    <row r="22" spans="1:54" ht="24" customHeight="1">
      <c r="A22" s="760">
        <v>7130310038</v>
      </c>
      <c r="B22" s="761" t="s">
        <v>377</v>
      </c>
      <c r="C22" s="762" t="s">
        <v>378</v>
      </c>
      <c r="D22" s="763">
        <v>10.26</v>
      </c>
      <c r="E22" s="770" t="s">
        <v>379</v>
      </c>
      <c r="F22" s="772"/>
      <c r="G22" s="764"/>
      <c r="H22" s="768"/>
    </row>
    <row r="23" spans="1:54" ht="24" customHeight="1">
      <c r="A23" s="760">
        <v>7130310039</v>
      </c>
      <c r="B23" s="761" t="s">
        <v>380</v>
      </c>
      <c r="C23" s="762" t="s">
        <v>378</v>
      </c>
      <c r="D23" s="763">
        <v>43.31</v>
      </c>
      <c r="E23" s="770" t="s">
        <v>381</v>
      </c>
      <c r="F23" s="772"/>
      <c r="G23" s="764"/>
      <c r="H23" s="768"/>
    </row>
    <row r="24" spans="1:54" ht="24" customHeight="1">
      <c r="A24" s="760">
        <v>7130310040</v>
      </c>
      <c r="B24" s="761" t="s">
        <v>382</v>
      </c>
      <c r="C24" s="762" t="s">
        <v>378</v>
      </c>
      <c r="D24" s="763">
        <v>89.74</v>
      </c>
      <c r="E24" s="770" t="s">
        <v>383</v>
      </c>
      <c r="F24" s="772"/>
      <c r="G24" s="764"/>
      <c r="H24" s="768"/>
    </row>
    <row r="25" spans="1:54" s="775" customFormat="1" ht="24" customHeight="1">
      <c r="A25" s="760">
        <v>7130310041</v>
      </c>
      <c r="B25" s="761" t="s">
        <v>384</v>
      </c>
      <c r="C25" s="762" t="s">
        <v>361</v>
      </c>
      <c r="D25" s="763">
        <v>174398.3</v>
      </c>
      <c r="E25" s="770" t="s">
        <v>385</v>
      </c>
      <c r="F25" s="773" t="s">
        <v>359</v>
      </c>
      <c r="G25" s="764"/>
      <c r="H25" s="768"/>
      <c r="I25" s="755"/>
      <c r="J25" s="755"/>
      <c r="K25" s="755"/>
      <c r="L25" s="755"/>
      <c r="M25" s="755"/>
      <c r="N25" s="755"/>
      <c r="O25" s="755"/>
      <c r="P25" s="755"/>
      <c r="Q25" s="755"/>
      <c r="R25" s="755"/>
      <c r="S25" s="755"/>
      <c r="T25" s="755"/>
      <c r="U25" s="755"/>
      <c r="V25" s="755"/>
      <c r="W25" s="755"/>
      <c r="X25" s="755"/>
      <c r="Y25" s="755"/>
      <c r="Z25" s="755"/>
      <c r="AA25" s="755"/>
      <c r="AB25" s="755"/>
      <c r="AC25" s="755"/>
      <c r="AD25" s="755"/>
      <c r="AE25" s="755"/>
      <c r="AF25" s="755"/>
      <c r="AG25" s="755"/>
      <c r="AH25" s="755"/>
      <c r="AI25" s="755"/>
      <c r="AJ25" s="755"/>
      <c r="AK25" s="755"/>
      <c r="AL25" s="755"/>
      <c r="AM25" s="755"/>
      <c r="AN25" s="755"/>
      <c r="AO25" s="755"/>
      <c r="AP25" s="755"/>
      <c r="AQ25" s="755"/>
      <c r="AR25" s="755"/>
      <c r="AS25" s="755"/>
      <c r="AT25" s="755"/>
      <c r="AU25" s="755"/>
      <c r="AV25" s="755"/>
      <c r="AW25" s="755"/>
      <c r="AX25" s="755"/>
      <c r="AY25" s="755"/>
      <c r="AZ25" s="755"/>
      <c r="BA25" s="755"/>
      <c r="BB25" s="755"/>
    </row>
    <row r="26" spans="1:54" ht="24" customHeight="1">
      <c r="A26" s="760">
        <v>7130310042</v>
      </c>
      <c r="B26" s="761" t="s">
        <v>386</v>
      </c>
      <c r="C26" s="771" t="s">
        <v>357</v>
      </c>
      <c r="D26" s="763">
        <v>58588.78</v>
      </c>
      <c r="E26" s="770" t="s">
        <v>387</v>
      </c>
      <c r="F26" s="772"/>
      <c r="G26" s="764"/>
      <c r="H26" s="768"/>
    </row>
    <row r="27" spans="1:54" ht="24" customHeight="1">
      <c r="A27" s="760">
        <v>7130310044</v>
      </c>
      <c r="B27" s="772" t="s">
        <v>382</v>
      </c>
      <c r="C27" s="771" t="s">
        <v>357</v>
      </c>
      <c r="D27" s="763">
        <v>85098.78</v>
      </c>
      <c r="E27" s="770" t="s">
        <v>388</v>
      </c>
      <c r="F27" s="772"/>
      <c r="G27" s="764"/>
      <c r="H27" s="768"/>
    </row>
    <row r="28" spans="1:54" ht="24" customHeight="1">
      <c r="A28" s="769">
        <v>7130310005</v>
      </c>
      <c r="B28" s="772" t="s">
        <v>389</v>
      </c>
      <c r="C28" s="771" t="s">
        <v>357</v>
      </c>
      <c r="D28" s="763">
        <v>135241.73000000001</v>
      </c>
      <c r="E28" s="770" t="s">
        <v>1843</v>
      </c>
      <c r="F28" s="772"/>
      <c r="G28" s="764"/>
      <c r="H28" s="768"/>
    </row>
    <row r="29" spans="1:54" s="782" customFormat="1" ht="24" customHeight="1">
      <c r="A29" s="776">
        <v>7130310049</v>
      </c>
      <c r="B29" s="777" t="s">
        <v>390</v>
      </c>
      <c r="C29" s="778" t="s">
        <v>357</v>
      </c>
      <c r="D29" s="763"/>
      <c r="E29" s="779"/>
      <c r="F29" s="779"/>
      <c r="G29" s="780" t="s">
        <v>391</v>
      </c>
      <c r="H29" s="781"/>
    </row>
    <row r="30" spans="1:54" s="782" customFormat="1" ht="24" customHeight="1">
      <c r="A30" s="783">
        <v>7130310050</v>
      </c>
      <c r="B30" s="777" t="s">
        <v>392</v>
      </c>
      <c r="C30" s="778" t="s">
        <v>357</v>
      </c>
      <c r="D30" s="763"/>
      <c r="E30" s="779"/>
      <c r="F30" s="779"/>
      <c r="G30" s="780" t="s">
        <v>391</v>
      </c>
      <c r="H30" s="781"/>
    </row>
    <row r="31" spans="1:54" ht="24" customHeight="1">
      <c r="A31" s="769">
        <v>7130310051</v>
      </c>
      <c r="B31" s="772" t="s">
        <v>393</v>
      </c>
      <c r="C31" s="771" t="s">
        <v>357</v>
      </c>
      <c r="D31" s="763">
        <v>1371512.34</v>
      </c>
      <c r="E31" s="770" t="s">
        <v>394</v>
      </c>
      <c r="F31" s="772"/>
      <c r="G31" s="764"/>
      <c r="H31" s="768"/>
    </row>
    <row r="32" spans="1:54" ht="24" customHeight="1">
      <c r="A32" s="769">
        <v>7130310052</v>
      </c>
      <c r="B32" s="772" t="s">
        <v>395</v>
      </c>
      <c r="C32" s="771" t="s">
        <v>357</v>
      </c>
      <c r="D32" s="763">
        <v>1683609.64</v>
      </c>
      <c r="E32" s="772"/>
      <c r="F32" s="772"/>
      <c r="G32" s="764"/>
      <c r="H32" s="768"/>
    </row>
    <row r="33" spans="1:54" ht="24" customHeight="1">
      <c r="A33" s="769">
        <v>7130310053</v>
      </c>
      <c r="B33" s="772" t="s">
        <v>396</v>
      </c>
      <c r="C33" s="771" t="s">
        <v>357</v>
      </c>
      <c r="D33" s="763">
        <v>1924298.52</v>
      </c>
      <c r="E33" s="770" t="s">
        <v>397</v>
      </c>
      <c r="F33" s="772"/>
      <c r="G33" s="764"/>
      <c r="H33" s="768"/>
    </row>
    <row r="34" spans="1:54" ht="24" customHeight="1">
      <c r="A34" s="769">
        <v>7130310054</v>
      </c>
      <c r="B34" s="772" t="s">
        <v>398</v>
      </c>
      <c r="C34" s="771" t="s">
        <v>357</v>
      </c>
      <c r="D34" s="763">
        <v>2446944.41</v>
      </c>
      <c r="E34" s="770" t="s">
        <v>399</v>
      </c>
      <c r="F34" s="772"/>
      <c r="G34" s="764"/>
      <c r="H34" s="768"/>
    </row>
    <row r="35" spans="1:54" ht="24" customHeight="1">
      <c r="A35" s="769">
        <v>7130310055</v>
      </c>
      <c r="B35" s="784" t="s">
        <v>400</v>
      </c>
      <c r="C35" s="771" t="s">
        <v>52</v>
      </c>
      <c r="D35" s="763">
        <v>23957.22</v>
      </c>
      <c r="E35" s="772"/>
      <c r="F35" s="772"/>
      <c r="G35" s="764"/>
      <c r="H35" s="768"/>
    </row>
    <row r="36" spans="1:54" ht="26.25" customHeight="1">
      <c r="A36" s="769">
        <v>7130310056</v>
      </c>
      <c r="B36" s="784" t="s">
        <v>401</v>
      </c>
      <c r="C36" s="771" t="s">
        <v>52</v>
      </c>
      <c r="D36" s="763">
        <v>34224.589999999997</v>
      </c>
      <c r="E36" s="772"/>
      <c r="F36" s="772"/>
      <c r="G36" s="764"/>
      <c r="H36" s="768"/>
    </row>
    <row r="37" spans="1:54" ht="26.25" customHeight="1">
      <c r="A37" s="769">
        <v>7130310057</v>
      </c>
      <c r="B37" s="770" t="s">
        <v>402</v>
      </c>
      <c r="C37" s="763" t="s">
        <v>357</v>
      </c>
      <c r="D37" s="763">
        <v>538738.82999999996</v>
      </c>
      <c r="E37" s="770" t="s">
        <v>403</v>
      </c>
      <c r="F37" s="772"/>
      <c r="G37" s="764"/>
      <c r="H37" s="768"/>
    </row>
    <row r="38" spans="1:54" ht="25.5" customHeight="1">
      <c r="A38" s="769">
        <v>7130310058</v>
      </c>
      <c r="B38" s="770" t="s">
        <v>404</v>
      </c>
      <c r="C38" s="763" t="s">
        <v>357</v>
      </c>
      <c r="D38" s="763">
        <v>763567.97</v>
      </c>
      <c r="E38" s="772"/>
      <c r="F38" s="772"/>
      <c r="G38" s="764"/>
      <c r="H38" s="768"/>
    </row>
    <row r="39" spans="1:54" ht="24.75" customHeight="1">
      <c r="A39" s="769">
        <v>7130310059</v>
      </c>
      <c r="B39" s="770" t="s">
        <v>405</v>
      </c>
      <c r="C39" s="763" t="s">
        <v>357</v>
      </c>
      <c r="D39" s="763">
        <v>926693.2</v>
      </c>
      <c r="E39" s="772"/>
      <c r="F39" s="772"/>
      <c r="G39" s="764"/>
      <c r="H39" s="768"/>
    </row>
    <row r="40" spans="1:54" ht="27" customHeight="1">
      <c r="A40" s="769">
        <v>7130310060</v>
      </c>
      <c r="B40" s="770" t="s">
        <v>406</v>
      </c>
      <c r="C40" s="763" t="s">
        <v>357</v>
      </c>
      <c r="D40" s="763">
        <v>1082726.04</v>
      </c>
      <c r="E40" s="772"/>
      <c r="F40" s="772"/>
      <c r="G40" s="764"/>
      <c r="H40" s="768"/>
    </row>
    <row r="41" spans="1:54" ht="27.75" customHeight="1">
      <c r="A41" s="769">
        <v>7130310061</v>
      </c>
      <c r="B41" s="784" t="s">
        <v>407</v>
      </c>
      <c r="C41" s="771" t="s">
        <v>52</v>
      </c>
      <c r="D41" s="763">
        <v>5228.76</v>
      </c>
      <c r="E41" s="770" t="s">
        <v>408</v>
      </c>
      <c r="F41" s="772"/>
      <c r="G41" s="764"/>
      <c r="H41" s="768"/>
    </row>
    <row r="42" spans="1:54" ht="26.25" customHeight="1">
      <c r="A42" s="769">
        <v>7130310062</v>
      </c>
      <c r="B42" s="784" t="s">
        <v>409</v>
      </c>
      <c r="C42" s="771" t="s">
        <v>52</v>
      </c>
      <c r="D42" s="763">
        <v>5502.44</v>
      </c>
      <c r="E42" s="770" t="s">
        <v>408</v>
      </c>
      <c r="F42" s="772"/>
      <c r="G42" s="764"/>
      <c r="H42" s="768"/>
    </row>
    <row r="43" spans="1:54" ht="26.25" customHeight="1">
      <c r="A43" s="760">
        <v>7130310063</v>
      </c>
      <c r="B43" s="770" t="s">
        <v>410</v>
      </c>
      <c r="C43" s="763" t="s">
        <v>357</v>
      </c>
      <c r="D43" s="763">
        <v>80025.06</v>
      </c>
      <c r="E43" s="770" t="s">
        <v>411</v>
      </c>
      <c r="F43" s="772"/>
      <c r="G43" s="774"/>
      <c r="H43" s="768"/>
    </row>
    <row r="44" spans="1:54" s="775" customFormat="1" ht="26.25" customHeight="1">
      <c r="A44" s="760">
        <v>7130310065</v>
      </c>
      <c r="B44" s="770" t="s">
        <v>412</v>
      </c>
      <c r="C44" s="763" t="s">
        <v>357</v>
      </c>
      <c r="D44" s="763">
        <v>237497.47</v>
      </c>
      <c r="E44" s="770" t="s">
        <v>413</v>
      </c>
      <c r="F44" s="773" t="s">
        <v>359</v>
      </c>
      <c r="G44" s="774"/>
      <c r="H44" s="768"/>
      <c r="I44" s="755"/>
      <c r="J44" s="755"/>
      <c r="K44" s="755"/>
      <c r="L44" s="755"/>
      <c r="M44" s="755"/>
      <c r="N44" s="755"/>
      <c r="O44" s="755"/>
      <c r="P44" s="755"/>
      <c r="Q44" s="755"/>
      <c r="R44" s="755"/>
      <c r="S44" s="755"/>
      <c r="T44" s="755"/>
      <c r="U44" s="755"/>
      <c r="V44" s="755"/>
      <c r="W44" s="755"/>
      <c r="X44" s="755"/>
      <c r="Y44" s="755"/>
      <c r="Z44" s="755"/>
      <c r="AA44" s="755"/>
      <c r="AB44" s="755"/>
      <c r="AC44" s="755"/>
      <c r="AD44" s="755"/>
      <c r="AE44" s="755"/>
      <c r="AF44" s="755"/>
      <c r="AG44" s="755"/>
      <c r="AH44" s="755"/>
      <c r="AI44" s="755"/>
      <c r="AJ44" s="755"/>
      <c r="AK44" s="755"/>
      <c r="AL44" s="755"/>
      <c r="AM44" s="755"/>
      <c r="AN44" s="755"/>
      <c r="AO44" s="755"/>
      <c r="AP44" s="755"/>
      <c r="AQ44" s="755"/>
      <c r="AR44" s="755"/>
      <c r="AS44" s="755"/>
      <c r="AT44" s="755"/>
      <c r="AU44" s="755"/>
      <c r="AV44" s="755"/>
      <c r="AW44" s="755"/>
      <c r="AX44" s="755"/>
      <c r="AY44" s="755"/>
      <c r="AZ44" s="755"/>
      <c r="BA44" s="755"/>
      <c r="BB44" s="755"/>
    </row>
    <row r="45" spans="1:54" ht="27" customHeight="1">
      <c r="A45" s="760">
        <v>7130310066</v>
      </c>
      <c r="B45" s="770" t="s">
        <v>414</v>
      </c>
      <c r="C45" s="763" t="s">
        <v>357</v>
      </c>
      <c r="D45" s="763">
        <v>237497.47</v>
      </c>
      <c r="E45" s="770" t="s">
        <v>415</v>
      </c>
      <c r="F45" s="773"/>
      <c r="G45" s="785"/>
      <c r="H45" s="768"/>
    </row>
    <row r="46" spans="1:54" ht="27" customHeight="1">
      <c r="A46" s="760">
        <v>7130310068</v>
      </c>
      <c r="B46" s="381" t="s">
        <v>416</v>
      </c>
      <c r="C46" s="382" t="s">
        <v>357</v>
      </c>
      <c r="D46" s="763">
        <v>441600.55</v>
      </c>
      <c r="E46" s="770"/>
      <c r="F46" s="773"/>
      <c r="G46" s="766"/>
      <c r="H46" s="768"/>
    </row>
    <row r="47" spans="1:54" ht="27.75" customHeight="1">
      <c r="A47" s="760">
        <v>7130310092</v>
      </c>
      <c r="B47" s="381" t="s">
        <v>417</v>
      </c>
      <c r="C47" s="382" t="s">
        <v>357</v>
      </c>
      <c r="D47" s="763">
        <v>551312.67000000004</v>
      </c>
      <c r="E47" s="770"/>
      <c r="F47" s="773"/>
      <c r="G47" s="766"/>
      <c r="H47" s="768"/>
    </row>
    <row r="48" spans="1:54" s="775" customFormat="1" ht="27" customHeight="1">
      <c r="A48" s="769">
        <v>7130310070</v>
      </c>
      <c r="B48" s="770" t="s">
        <v>418</v>
      </c>
      <c r="C48" s="763" t="s">
        <v>357</v>
      </c>
      <c r="D48" s="763">
        <v>85297.43</v>
      </c>
      <c r="E48" s="772" t="s">
        <v>419</v>
      </c>
      <c r="F48" s="773" t="s">
        <v>359</v>
      </c>
      <c r="G48" s="784"/>
      <c r="H48" s="768"/>
      <c r="I48" s="755"/>
      <c r="J48" s="755"/>
      <c r="K48" s="755"/>
      <c r="L48" s="755"/>
      <c r="M48" s="755"/>
      <c r="N48" s="755"/>
      <c r="O48" s="755"/>
      <c r="P48" s="755"/>
      <c r="Q48" s="755"/>
      <c r="R48" s="755"/>
      <c r="S48" s="755"/>
      <c r="T48" s="755"/>
      <c r="U48" s="755"/>
      <c r="V48" s="755"/>
      <c r="W48" s="755"/>
      <c r="X48" s="755"/>
      <c r="Y48" s="755"/>
      <c r="Z48" s="755"/>
      <c r="AA48" s="755"/>
      <c r="AB48" s="755"/>
      <c r="AC48" s="755"/>
      <c r="AD48" s="755"/>
      <c r="AE48" s="755"/>
      <c r="AF48" s="755"/>
      <c r="AG48" s="755"/>
      <c r="AH48" s="755"/>
      <c r="AI48" s="755"/>
      <c r="AJ48" s="755"/>
      <c r="AK48" s="755"/>
      <c r="AL48" s="755"/>
      <c r="AM48" s="755"/>
      <c r="AN48" s="755"/>
      <c r="AO48" s="755"/>
      <c r="AP48" s="755"/>
      <c r="AQ48" s="755"/>
      <c r="AR48" s="755"/>
      <c r="AS48" s="755"/>
      <c r="AT48" s="755"/>
      <c r="AU48" s="755"/>
      <c r="AV48" s="755"/>
      <c r="AW48" s="755"/>
      <c r="AX48" s="755"/>
      <c r="AY48" s="755"/>
      <c r="AZ48" s="755"/>
      <c r="BA48" s="755"/>
      <c r="BB48" s="755"/>
    </row>
    <row r="49" spans="1:54" s="775" customFormat="1" ht="27" customHeight="1">
      <c r="A49" s="769">
        <v>7130310073</v>
      </c>
      <c r="B49" s="770" t="s">
        <v>420</v>
      </c>
      <c r="C49" s="763" t="s">
        <v>357</v>
      </c>
      <c r="D49" s="763">
        <v>86469.51</v>
      </c>
      <c r="E49" s="772" t="s">
        <v>421</v>
      </c>
      <c r="F49" s="773" t="s">
        <v>359</v>
      </c>
      <c r="G49" s="784"/>
      <c r="H49" s="768"/>
      <c r="I49" s="755"/>
      <c r="J49" s="755"/>
      <c r="K49" s="755"/>
      <c r="L49" s="755"/>
      <c r="M49" s="755"/>
      <c r="N49" s="755"/>
      <c r="O49" s="755"/>
      <c r="P49" s="755"/>
      <c r="Q49" s="755"/>
      <c r="R49" s="755"/>
      <c r="S49" s="755"/>
      <c r="T49" s="755"/>
      <c r="U49" s="755"/>
      <c r="V49" s="755"/>
      <c r="W49" s="755"/>
      <c r="X49" s="755"/>
      <c r="Y49" s="755"/>
      <c r="Z49" s="755"/>
      <c r="AA49" s="755"/>
      <c r="AB49" s="755"/>
      <c r="AC49" s="755"/>
      <c r="AD49" s="755"/>
      <c r="AE49" s="755"/>
      <c r="AF49" s="755"/>
      <c r="AG49" s="755"/>
      <c r="AH49" s="755"/>
      <c r="AI49" s="755"/>
      <c r="AJ49" s="755"/>
      <c r="AK49" s="755"/>
      <c r="AL49" s="755"/>
      <c r="AM49" s="755"/>
      <c r="AN49" s="755"/>
      <c r="AO49" s="755"/>
      <c r="AP49" s="755"/>
      <c r="AQ49" s="755"/>
      <c r="AR49" s="755"/>
      <c r="AS49" s="755"/>
      <c r="AT49" s="755"/>
      <c r="AU49" s="755"/>
      <c r="AV49" s="755"/>
      <c r="AW49" s="755"/>
      <c r="AX49" s="755"/>
      <c r="AY49" s="755"/>
      <c r="AZ49" s="755"/>
      <c r="BA49" s="755"/>
      <c r="BB49" s="755"/>
    </row>
    <row r="50" spans="1:54" ht="24" customHeight="1">
      <c r="A50" s="769">
        <v>7130640032</v>
      </c>
      <c r="B50" s="770" t="s">
        <v>422</v>
      </c>
      <c r="C50" s="763" t="s">
        <v>357</v>
      </c>
      <c r="D50" s="763">
        <v>1943588.25</v>
      </c>
      <c r="E50" s="770" t="s">
        <v>422</v>
      </c>
      <c r="F50" s="773"/>
      <c r="G50" s="766"/>
      <c r="H50" s="768"/>
    </row>
    <row r="51" spans="1:54" ht="24" customHeight="1">
      <c r="A51" s="769">
        <v>7130310075</v>
      </c>
      <c r="B51" s="761" t="s">
        <v>423</v>
      </c>
      <c r="C51" s="771" t="s">
        <v>357</v>
      </c>
      <c r="D51" s="763">
        <v>2930919.12</v>
      </c>
      <c r="E51" s="770" t="s">
        <v>424</v>
      </c>
      <c r="F51" s="772"/>
      <c r="G51" s="786"/>
      <c r="H51" s="768"/>
    </row>
    <row r="52" spans="1:54" ht="24" customHeight="1">
      <c r="A52" s="769">
        <v>7130310076</v>
      </c>
      <c r="B52" s="770" t="s">
        <v>425</v>
      </c>
      <c r="C52" s="762" t="s">
        <v>357</v>
      </c>
      <c r="D52" s="763">
        <v>782172.46</v>
      </c>
      <c r="E52" s="770" t="s">
        <v>426</v>
      </c>
      <c r="F52" s="787"/>
      <c r="G52" s="786"/>
      <c r="H52" s="768"/>
    </row>
    <row r="53" spans="1:54" ht="24" customHeight="1">
      <c r="A53" s="769">
        <v>7130310077</v>
      </c>
      <c r="B53" s="770" t="s">
        <v>427</v>
      </c>
      <c r="C53" s="762" t="s">
        <v>357</v>
      </c>
      <c r="D53" s="763">
        <v>791365.28</v>
      </c>
      <c r="E53" s="770" t="s">
        <v>428</v>
      </c>
      <c r="F53" s="772"/>
      <c r="G53" s="786"/>
      <c r="H53" s="768"/>
    </row>
    <row r="54" spans="1:54" ht="24" customHeight="1">
      <c r="A54" s="769">
        <v>7130310078</v>
      </c>
      <c r="B54" s="770" t="s">
        <v>429</v>
      </c>
      <c r="C54" s="762" t="s">
        <v>357</v>
      </c>
      <c r="D54" s="763">
        <v>1180085.1100000001</v>
      </c>
      <c r="E54" s="770" t="s">
        <v>430</v>
      </c>
      <c r="F54" s="772"/>
      <c r="G54" s="786"/>
      <c r="H54" s="768"/>
    </row>
    <row r="55" spans="1:54" ht="24" customHeight="1">
      <c r="A55" s="769">
        <v>7130310079</v>
      </c>
      <c r="B55" s="770" t="s">
        <v>431</v>
      </c>
      <c r="C55" s="762" t="s">
        <v>357</v>
      </c>
      <c r="D55" s="763">
        <v>1429802.53</v>
      </c>
      <c r="E55" s="770" t="s">
        <v>432</v>
      </c>
      <c r="F55" s="772"/>
      <c r="G55" s="786"/>
      <c r="H55" s="768"/>
    </row>
    <row r="56" spans="1:54" ht="24" customHeight="1">
      <c r="A56" s="769">
        <v>7130310080</v>
      </c>
      <c r="B56" s="770" t="s">
        <v>433</v>
      </c>
      <c r="C56" s="762" t="s">
        <v>357</v>
      </c>
      <c r="D56" s="763">
        <v>2202958.2400000002</v>
      </c>
      <c r="E56" s="770" t="s">
        <v>434</v>
      </c>
      <c r="F56" s="772"/>
      <c r="G56" s="786"/>
      <c r="H56" s="768"/>
    </row>
    <row r="57" spans="1:54" ht="38.25" customHeight="1">
      <c r="A57" s="760">
        <v>7130310082</v>
      </c>
      <c r="B57" s="383" t="s">
        <v>435</v>
      </c>
      <c r="C57" s="762" t="s">
        <v>378</v>
      </c>
      <c r="D57" s="763">
        <v>20.16</v>
      </c>
      <c r="E57" s="383" t="s">
        <v>436</v>
      </c>
      <c r="F57" s="772"/>
      <c r="G57" s="788"/>
      <c r="H57" s="768"/>
    </row>
    <row r="58" spans="1:54" ht="30" customHeight="1">
      <c r="A58" s="769">
        <v>7130310083</v>
      </c>
      <c r="B58" s="770" t="s">
        <v>437</v>
      </c>
      <c r="C58" s="384" t="s">
        <v>357</v>
      </c>
      <c r="D58" s="763">
        <v>501251.82</v>
      </c>
      <c r="E58" s="770" t="s">
        <v>438</v>
      </c>
      <c r="F58" s="772"/>
      <c r="G58" s="788"/>
      <c r="H58" s="768"/>
    </row>
    <row r="59" spans="1:54" ht="27" customHeight="1">
      <c r="A59" s="769">
        <v>7130310084</v>
      </c>
      <c r="B59" s="770" t="s">
        <v>439</v>
      </c>
      <c r="C59" s="384" t="s">
        <v>357</v>
      </c>
      <c r="D59" s="763">
        <v>611203.82999999996</v>
      </c>
      <c r="E59" s="770" t="s">
        <v>440</v>
      </c>
      <c r="F59" s="772"/>
      <c r="G59" s="788"/>
      <c r="H59" s="768"/>
    </row>
    <row r="60" spans="1:54" ht="31.5" customHeight="1">
      <c r="A60" s="769">
        <v>7130310085</v>
      </c>
      <c r="B60" s="770" t="s">
        <v>441</v>
      </c>
      <c r="C60" s="384" t="s">
        <v>357</v>
      </c>
      <c r="D60" s="763">
        <v>922734.53</v>
      </c>
      <c r="E60" s="770" t="s">
        <v>442</v>
      </c>
      <c r="F60" s="772"/>
      <c r="G60" s="788"/>
      <c r="H60" s="768"/>
    </row>
    <row r="61" spans="1:54" ht="27" customHeight="1">
      <c r="A61" s="769">
        <v>7130310086</v>
      </c>
      <c r="B61" s="770" t="s">
        <v>443</v>
      </c>
      <c r="C61" s="384" t="s">
        <v>357</v>
      </c>
      <c r="D61" s="763">
        <v>1762466.07</v>
      </c>
      <c r="E61" s="770" t="s">
        <v>444</v>
      </c>
      <c r="F61" s="772"/>
      <c r="G61" s="788"/>
      <c r="H61" s="768"/>
    </row>
    <row r="62" spans="1:54" ht="28.5" customHeight="1">
      <c r="A62" s="769">
        <v>7130310087</v>
      </c>
      <c r="B62" s="770" t="s">
        <v>445</v>
      </c>
      <c r="C62" s="384" t="s">
        <v>357</v>
      </c>
      <c r="D62" s="763">
        <v>2240002.75</v>
      </c>
      <c r="E62" s="770" t="s">
        <v>446</v>
      </c>
      <c r="F62" s="772"/>
      <c r="G62" s="788"/>
      <c r="H62" s="768"/>
    </row>
    <row r="63" spans="1:54" ht="28.5" customHeight="1">
      <c r="A63" s="769">
        <v>7130310088</v>
      </c>
      <c r="B63" s="381" t="s">
        <v>447</v>
      </c>
      <c r="C63" s="385" t="s">
        <v>52</v>
      </c>
      <c r="D63" s="763">
        <v>45506.95</v>
      </c>
      <c r="E63" s="381" t="s">
        <v>448</v>
      </c>
      <c r="F63" s="772"/>
      <c r="G63" s="788"/>
      <c r="H63" s="768"/>
    </row>
    <row r="64" spans="1:54" ht="39" customHeight="1">
      <c r="A64" s="769">
        <v>7130310089</v>
      </c>
      <c r="B64" s="381" t="s">
        <v>449</v>
      </c>
      <c r="C64" s="385" t="s">
        <v>52</v>
      </c>
      <c r="D64" s="763">
        <v>76738.73</v>
      </c>
      <c r="E64" s="381" t="s">
        <v>450</v>
      </c>
      <c r="F64" s="772"/>
      <c r="G64" s="788"/>
      <c r="H64" s="768"/>
    </row>
    <row r="65" spans="1:54" ht="39.75" customHeight="1">
      <c r="A65" s="769">
        <v>7130310090</v>
      </c>
      <c r="B65" s="381" t="s">
        <v>451</v>
      </c>
      <c r="C65" s="385" t="s">
        <v>14</v>
      </c>
      <c r="D65" s="763">
        <v>85933.91</v>
      </c>
      <c r="E65" s="381" t="s">
        <v>452</v>
      </c>
      <c r="F65" s="772"/>
      <c r="G65" s="788"/>
      <c r="H65" s="768"/>
    </row>
    <row r="66" spans="1:54" s="775" customFormat="1" ht="24" customHeight="1">
      <c r="A66" s="760">
        <v>7130310652</v>
      </c>
      <c r="B66" s="761" t="s">
        <v>453</v>
      </c>
      <c r="C66" s="762" t="s">
        <v>361</v>
      </c>
      <c r="D66" s="763">
        <v>72362.33</v>
      </c>
      <c r="E66" s="770" t="s">
        <v>454</v>
      </c>
      <c r="F66" s="787"/>
      <c r="G66" s="786"/>
      <c r="H66" s="768"/>
      <c r="I66" s="755"/>
      <c r="J66" s="755"/>
      <c r="K66" s="755"/>
      <c r="L66" s="755"/>
      <c r="M66" s="755"/>
      <c r="N66" s="755"/>
      <c r="O66" s="755"/>
      <c r="P66" s="755"/>
      <c r="Q66" s="755"/>
      <c r="R66" s="755"/>
      <c r="S66" s="755"/>
      <c r="T66" s="755"/>
      <c r="U66" s="755"/>
      <c r="V66" s="755"/>
      <c r="W66" s="755"/>
      <c r="X66" s="755"/>
      <c r="Y66" s="755"/>
      <c r="Z66" s="755"/>
      <c r="AA66" s="755"/>
      <c r="AB66" s="755"/>
      <c r="AC66" s="755"/>
      <c r="AD66" s="755"/>
      <c r="AE66" s="755"/>
      <c r="AF66" s="755"/>
      <c r="AG66" s="755"/>
      <c r="AH66" s="755"/>
      <c r="AI66" s="755"/>
      <c r="AJ66" s="755"/>
      <c r="AK66" s="755"/>
      <c r="AL66" s="755"/>
      <c r="AM66" s="755"/>
      <c r="AN66" s="755"/>
      <c r="AO66" s="755"/>
      <c r="AP66" s="755"/>
      <c r="AQ66" s="755"/>
      <c r="AR66" s="755"/>
      <c r="AS66" s="755"/>
      <c r="AT66" s="755"/>
      <c r="AU66" s="755"/>
      <c r="AV66" s="755"/>
      <c r="AW66" s="755"/>
      <c r="AX66" s="755"/>
      <c r="AY66" s="755"/>
      <c r="AZ66" s="755"/>
      <c r="BA66" s="755"/>
      <c r="BB66" s="755"/>
    </row>
    <row r="67" spans="1:54" s="844" customFormat="1" ht="24" customHeight="1">
      <c r="A67" s="839">
        <v>7130310652</v>
      </c>
      <c r="B67" s="993" t="s">
        <v>455</v>
      </c>
      <c r="C67" s="841" t="s">
        <v>361</v>
      </c>
      <c r="D67" s="994"/>
      <c r="E67" s="840" t="s">
        <v>454</v>
      </c>
      <c r="F67" s="1003"/>
      <c r="G67" s="789" t="s">
        <v>391</v>
      </c>
      <c r="H67" s="843"/>
    </row>
    <row r="68" spans="1:54" s="775" customFormat="1" ht="24" customHeight="1">
      <c r="A68" s="760">
        <v>7130310654</v>
      </c>
      <c r="B68" s="761" t="s">
        <v>456</v>
      </c>
      <c r="C68" s="762" t="s">
        <v>361</v>
      </c>
      <c r="D68" s="763">
        <v>132305.01999999999</v>
      </c>
      <c r="E68" s="770" t="s">
        <v>457</v>
      </c>
      <c r="F68" s="787"/>
      <c r="G68" s="786"/>
      <c r="H68" s="768"/>
      <c r="I68" s="755"/>
      <c r="J68" s="755"/>
      <c r="K68" s="755"/>
      <c r="L68" s="755"/>
      <c r="M68" s="755"/>
      <c r="N68" s="755"/>
      <c r="O68" s="755"/>
      <c r="P68" s="755"/>
      <c r="Q68" s="755"/>
      <c r="R68" s="755"/>
      <c r="S68" s="755"/>
      <c r="T68" s="755"/>
      <c r="U68" s="755"/>
      <c r="V68" s="755"/>
      <c r="W68" s="755"/>
      <c r="X68" s="755"/>
      <c r="Y68" s="755"/>
      <c r="Z68" s="755"/>
      <c r="AA68" s="755"/>
      <c r="AB68" s="755"/>
      <c r="AC68" s="755"/>
      <c r="AD68" s="755"/>
      <c r="AE68" s="755"/>
      <c r="AF68" s="755"/>
      <c r="AG68" s="755"/>
      <c r="AH68" s="755"/>
      <c r="AI68" s="755"/>
      <c r="AJ68" s="755"/>
      <c r="AK68" s="755"/>
      <c r="AL68" s="755"/>
      <c r="AM68" s="755"/>
      <c r="AN68" s="755"/>
      <c r="AO68" s="755"/>
      <c r="AP68" s="755"/>
      <c r="AQ68" s="755"/>
      <c r="AR68" s="755"/>
      <c r="AS68" s="755"/>
      <c r="AT68" s="755"/>
      <c r="AU68" s="755"/>
      <c r="AV68" s="755"/>
      <c r="AW68" s="755"/>
      <c r="AX68" s="755"/>
      <c r="AY68" s="755"/>
      <c r="AZ68" s="755"/>
      <c r="BA68" s="755"/>
      <c r="BB68" s="755"/>
    </row>
    <row r="69" spans="1:54" s="844" customFormat="1" ht="24" customHeight="1">
      <c r="A69" s="839">
        <v>7130310654</v>
      </c>
      <c r="B69" s="993" t="s">
        <v>458</v>
      </c>
      <c r="C69" s="841" t="s">
        <v>361</v>
      </c>
      <c r="D69" s="994"/>
      <c r="E69" s="840" t="s">
        <v>457</v>
      </c>
      <c r="F69" s="1003"/>
      <c r="G69" s="789" t="s">
        <v>391</v>
      </c>
      <c r="H69" s="843"/>
    </row>
    <row r="70" spans="1:54" s="775" customFormat="1" ht="24" customHeight="1">
      <c r="A70" s="760">
        <v>7130310658</v>
      </c>
      <c r="B70" s="761" t="s">
        <v>459</v>
      </c>
      <c r="C70" s="762" t="s">
        <v>361</v>
      </c>
      <c r="D70" s="763">
        <v>253252.8</v>
      </c>
      <c r="E70" s="770" t="s">
        <v>460</v>
      </c>
      <c r="F70" s="787"/>
      <c r="G70" s="786"/>
      <c r="H70" s="768"/>
      <c r="I70" s="755"/>
      <c r="J70" s="755"/>
      <c r="K70" s="755"/>
      <c r="L70" s="755"/>
      <c r="M70" s="755"/>
      <c r="N70" s="755"/>
      <c r="O70" s="755"/>
      <c r="P70" s="755"/>
      <c r="Q70" s="755"/>
      <c r="R70" s="755"/>
      <c r="S70" s="755"/>
      <c r="T70" s="755"/>
      <c r="U70" s="755"/>
      <c r="V70" s="755"/>
      <c r="W70" s="755"/>
      <c r="X70" s="755"/>
      <c r="Y70" s="755"/>
      <c r="Z70" s="755"/>
      <c r="AA70" s="755"/>
      <c r="AB70" s="755"/>
      <c r="AC70" s="755"/>
      <c r="AD70" s="755"/>
      <c r="AE70" s="755"/>
      <c r="AF70" s="755"/>
      <c r="AG70" s="755"/>
      <c r="AH70" s="755"/>
      <c r="AI70" s="755"/>
      <c r="AJ70" s="755"/>
      <c r="AK70" s="755"/>
      <c r="AL70" s="755"/>
      <c r="AM70" s="755"/>
      <c r="AN70" s="755"/>
      <c r="AO70" s="755"/>
      <c r="AP70" s="755"/>
      <c r="AQ70" s="755"/>
      <c r="AR70" s="755"/>
      <c r="AS70" s="755"/>
      <c r="AT70" s="755"/>
      <c r="AU70" s="755"/>
      <c r="AV70" s="755"/>
      <c r="AW70" s="755"/>
      <c r="AX70" s="755"/>
      <c r="AY70" s="755"/>
      <c r="AZ70" s="755"/>
      <c r="BA70" s="755"/>
      <c r="BB70" s="755"/>
    </row>
    <row r="71" spans="1:54" ht="24" customHeight="1">
      <c r="A71" s="760">
        <v>7130310681</v>
      </c>
      <c r="B71" s="761" t="s">
        <v>461</v>
      </c>
      <c r="C71" s="762" t="s">
        <v>361</v>
      </c>
      <c r="D71" s="763">
        <v>319624.96000000002</v>
      </c>
      <c r="E71" s="770" t="s">
        <v>462</v>
      </c>
      <c r="F71" s="787"/>
      <c r="G71" s="784"/>
      <c r="H71" s="768"/>
    </row>
    <row r="72" spans="1:54" s="775" customFormat="1" ht="24" customHeight="1">
      <c r="A72" s="760">
        <v>7130310660</v>
      </c>
      <c r="B72" s="761" t="s">
        <v>463</v>
      </c>
      <c r="C72" s="762" t="s">
        <v>361</v>
      </c>
      <c r="D72" s="763">
        <v>365803.19</v>
      </c>
      <c r="E72" s="770" t="s">
        <v>462</v>
      </c>
      <c r="F72" s="787"/>
      <c r="G72" s="786"/>
      <c r="H72" s="768"/>
      <c r="I72" s="755"/>
      <c r="J72" s="755"/>
      <c r="K72" s="755"/>
      <c r="L72" s="755"/>
      <c r="M72" s="755"/>
      <c r="N72" s="755"/>
      <c r="O72" s="755"/>
      <c r="P72" s="755"/>
      <c r="Q72" s="755"/>
      <c r="R72" s="755"/>
      <c r="S72" s="755"/>
      <c r="T72" s="755"/>
      <c r="U72" s="755"/>
      <c r="V72" s="755"/>
      <c r="W72" s="755"/>
      <c r="X72" s="755"/>
      <c r="Y72" s="755"/>
      <c r="Z72" s="755"/>
      <c r="AA72" s="755"/>
      <c r="AB72" s="755"/>
      <c r="AC72" s="755"/>
      <c r="AD72" s="755"/>
      <c r="AE72" s="755"/>
      <c r="AF72" s="755"/>
      <c r="AG72" s="755"/>
      <c r="AH72" s="755"/>
      <c r="AI72" s="755"/>
      <c r="AJ72" s="755"/>
      <c r="AK72" s="755"/>
      <c r="AL72" s="755"/>
      <c r="AM72" s="755"/>
      <c r="AN72" s="755"/>
      <c r="AO72" s="755"/>
      <c r="AP72" s="755"/>
      <c r="AQ72" s="755"/>
      <c r="AR72" s="755"/>
      <c r="AS72" s="755"/>
      <c r="AT72" s="755"/>
      <c r="AU72" s="755"/>
      <c r="AV72" s="755"/>
      <c r="AW72" s="755"/>
      <c r="AX72" s="755"/>
      <c r="AY72" s="755"/>
      <c r="AZ72" s="755"/>
      <c r="BA72" s="755"/>
      <c r="BB72" s="755"/>
    </row>
    <row r="73" spans="1:54" ht="24" customHeight="1">
      <c r="A73" s="760">
        <v>7130310662</v>
      </c>
      <c r="B73" s="761" t="s">
        <v>464</v>
      </c>
      <c r="C73" s="762" t="s">
        <v>361</v>
      </c>
      <c r="D73" s="763">
        <v>329371.81</v>
      </c>
      <c r="E73" s="770" t="s">
        <v>465</v>
      </c>
      <c r="F73" s="787"/>
      <c r="G73" s="786"/>
      <c r="H73" s="768"/>
    </row>
    <row r="74" spans="1:54" s="775" customFormat="1" ht="24" customHeight="1">
      <c r="A74" s="769">
        <v>7130311008</v>
      </c>
      <c r="B74" s="761" t="s">
        <v>466</v>
      </c>
      <c r="C74" s="762" t="s">
        <v>467</v>
      </c>
      <c r="D74" s="763">
        <v>29483.67</v>
      </c>
      <c r="E74" s="770" t="s">
        <v>468</v>
      </c>
      <c r="F74" s="787"/>
      <c r="G74" s="786"/>
      <c r="H74" s="768"/>
      <c r="I74" s="755"/>
      <c r="J74" s="755"/>
      <c r="K74" s="755"/>
      <c r="L74" s="755"/>
      <c r="M74" s="755"/>
      <c r="N74" s="755"/>
      <c r="O74" s="755"/>
      <c r="P74" s="755"/>
      <c r="Q74" s="755"/>
      <c r="R74" s="755"/>
      <c r="S74" s="755"/>
      <c r="T74" s="755"/>
      <c r="U74" s="755"/>
      <c r="V74" s="755"/>
      <c r="W74" s="755"/>
      <c r="X74" s="755"/>
      <c r="Y74" s="755"/>
      <c r="Z74" s="755"/>
      <c r="AA74" s="755"/>
      <c r="AB74" s="755"/>
      <c r="AC74" s="755"/>
      <c r="AD74" s="755"/>
      <c r="AE74" s="755"/>
      <c r="AF74" s="755"/>
      <c r="AG74" s="755"/>
      <c r="AH74" s="755"/>
      <c r="AI74" s="755"/>
      <c r="AJ74" s="755"/>
      <c r="AK74" s="755"/>
      <c r="AL74" s="755"/>
      <c r="AM74" s="755"/>
      <c r="AN74" s="755"/>
      <c r="AO74" s="755"/>
      <c r="AP74" s="755"/>
      <c r="AQ74" s="755"/>
      <c r="AR74" s="755"/>
      <c r="AS74" s="755"/>
      <c r="AT74" s="755"/>
      <c r="AU74" s="755"/>
      <c r="AV74" s="755"/>
      <c r="AW74" s="755"/>
      <c r="AX74" s="755"/>
      <c r="AY74" s="755"/>
      <c r="AZ74" s="755"/>
      <c r="BA74" s="755"/>
      <c r="BB74" s="755"/>
    </row>
    <row r="75" spans="1:54" s="775" customFormat="1" ht="24" customHeight="1">
      <c r="A75" s="760">
        <v>7130311009</v>
      </c>
      <c r="B75" s="761" t="s">
        <v>469</v>
      </c>
      <c r="C75" s="762" t="s">
        <v>467</v>
      </c>
      <c r="D75" s="763">
        <v>70493.34</v>
      </c>
      <c r="E75" s="770" t="s">
        <v>470</v>
      </c>
      <c r="F75" s="787"/>
      <c r="G75" s="786"/>
      <c r="H75" s="768"/>
      <c r="I75" s="755"/>
      <c r="J75" s="755"/>
      <c r="K75" s="755"/>
      <c r="L75" s="755"/>
      <c r="M75" s="755"/>
      <c r="N75" s="755"/>
      <c r="O75" s="755"/>
      <c r="P75" s="755"/>
      <c r="Q75" s="755"/>
      <c r="R75" s="755"/>
      <c r="S75" s="755"/>
      <c r="T75" s="755"/>
      <c r="U75" s="755"/>
      <c r="V75" s="755"/>
      <c r="W75" s="755"/>
      <c r="X75" s="755"/>
      <c r="Y75" s="755"/>
      <c r="Z75" s="755"/>
      <c r="AA75" s="755"/>
      <c r="AB75" s="755"/>
      <c r="AC75" s="755"/>
      <c r="AD75" s="755"/>
      <c r="AE75" s="755"/>
      <c r="AF75" s="755"/>
      <c r="AG75" s="755"/>
      <c r="AH75" s="755"/>
      <c r="AI75" s="755"/>
      <c r="AJ75" s="755"/>
      <c r="AK75" s="755"/>
      <c r="AL75" s="755"/>
      <c r="AM75" s="755"/>
      <c r="AN75" s="755"/>
      <c r="AO75" s="755"/>
      <c r="AP75" s="755"/>
      <c r="AQ75" s="755"/>
      <c r="AR75" s="755"/>
      <c r="AS75" s="755"/>
      <c r="AT75" s="755"/>
      <c r="AU75" s="755"/>
      <c r="AV75" s="755"/>
      <c r="AW75" s="755"/>
      <c r="AX75" s="755"/>
      <c r="AY75" s="755"/>
      <c r="AZ75" s="755"/>
      <c r="BA75" s="755"/>
      <c r="BB75" s="755"/>
    </row>
    <row r="76" spans="1:54" s="775" customFormat="1" ht="24" customHeight="1">
      <c r="A76" s="760">
        <v>7130311010</v>
      </c>
      <c r="B76" s="761" t="s">
        <v>425</v>
      </c>
      <c r="C76" s="762" t="s">
        <v>467</v>
      </c>
      <c r="D76" s="763">
        <v>95818.1</v>
      </c>
      <c r="E76" s="770" t="s">
        <v>471</v>
      </c>
      <c r="F76" s="787"/>
      <c r="G76" s="786"/>
      <c r="H76" s="768"/>
      <c r="I76" s="755"/>
      <c r="J76" s="755"/>
      <c r="K76" s="755"/>
      <c r="L76" s="755"/>
      <c r="M76" s="755"/>
      <c r="N76" s="755"/>
      <c r="O76" s="755"/>
      <c r="P76" s="755"/>
      <c r="Q76" s="755"/>
      <c r="R76" s="755"/>
      <c r="S76" s="755"/>
      <c r="T76" s="755"/>
      <c r="U76" s="755"/>
      <c r="V76" s="755"/>
      <c r="W76" s="755"/>
      <c r="X76" s="755"/>
      <c r="Y76" s="755"/>
      <c r="Z76" s="755"/>
      <c r="AA76" s="755"/>
      <c r="AB76" s="755"/>
      <c r="AC76" s="755"/>
      <c r="AD76" s="755"/>
      <c r="AE76" s="755"/>
      <c r="AF76" s="755"/>
      <c r="AG76" s="755"/>
      <c r="AH76" s="755"/>
      <c r="AI76" s="755"/>
      <c r="AJ76" s="755"/>
      <c r="AK76" s="755"/>
      <c r="AL76" s="755"/>
      <c r="AM76" s="755"/>
      <c r="AN76" s="755"/>
      <c r="AO76" s="755"/>
      <c r="AP76" s="755"/>
      <c r="AQ76" s="755"/>
      <c r="AR76" s="755"/>
      <c r="AS76" s="755"/>
      <c r="AT76" s="755"/>
      <c r="AU76" s="755"/>
      <c r="AV76" s="755"/>
      <c r="AW76" s="755"/>
      <c r="AX76" s="755"/>
      <c r="AY76" s="755"/>
      <c r="AZ76" s="755"/>
      <c r="BA76" s="755"/>
      <c r="BB76" s="755"/>
    </row>
    <row r="77" spans="1:54" s="775" customFormat="1" ht="24" customHeight="1">
      <c r="A77" s="760">
        <v>7130311011</v>
      </c>
      <c r="B77" s="761" t="s">
        <v>472</v>
      </c>
      <c r="C77" s="762" t="s">
        <v>467</v>
      </c>
      <c r="D77" s="763">
        <v>189275.23</v>
      </c>
      <c r="E77" s="770" t="s">
        <v>473</v>
      </c>
      <c r="F77" s="787"/>
      <c r="G77" s="786"/>
      <c r="H77" s="768"/>
      <c r="I77" s="755"/>
      <c r="J77" s="755"/>
      <c r="K77" s="755"/>
      <c r="L77" s="755"/>
      <c r="M77" s="755"/>
      <c r="N77" s="755"/>
      <c r="O77" s="755"/>
      <c r="P77" s="755"/>
      <c r="Q77" s="755"/>
      <c r="R77" s="755"/>
      <c r="S77" s="755"/>
      <c r="T77" s="755"/>
      <c r="U77" s="755"/>
      <c r="V77" s="755"/>
      <c r="W77" s="755"/>
      <c r="X77" s="755"/>
      <c r="Y77" s="755"/>
      <c r="Z77" s="755"/>
      <c r="AA77" s="755"/>
      <c r="AB77" s="755"/>
      <c r="AC77" s="755"/>
      <c r="AD77" s="755"/>
      <c r="AE77" s="755"/>
      <c r="AF77" s="755"/>
      <c r="AG77" s="755"/>
      <c r="AH77" s="755"/>
      <c r="AI77" s="755"/>
      <c r="AJ77" s="755"/>
      <c r="AK77" s="755"/>
      <c r="AL77" s="755"/>
      <c r="AM77" s="755"/>
      <c r="AN77" s="755"/>
      <c r="AO77" s="755"/>
      <c r="AP77" s="755"/>
      <c r="AQ77" s="755"/>
      <c r="AR77" s="755"/>
      <c r="AS77" s="755"/>
      <c r="AT77" s="755"/>
      <c r="AU77" s="755"/>
      <c r="AV77" s="755"/>
      <c r="AW77" s="755"/>
      <c r="AX77" s="755"/>
      <c r="AY77" s="755"/>
      <c r="AZ77" s="755"/>
      <c r="BA77" s="755"/>
      <c r="BB77" s="755"/>
    </row>
    <row r="78" spans="1:54" s="775" customFormat="1" ht="24" customHeight="1">
      <c r="A78" s="760">
        <v>7130311012</v>
      </c>
      <c r="B78" s="761" t="s">
        <v>474</v>
      </c>
      <c r="C78" s="762" t="s">
        <v>467</v>
      </c>
      <c r="D78" s="763">
        <v>374426.47</v>
      </c>
      <c r="E78" s="770" t="s">
        <v>475</v>
      </c>
      <c r="F78" s="787"/>
      <c r="G78" s="786"/>
      <c r="H78" s="768"/>
      <c r="I78" s="755"/>
      <c r="J78" s="755"/>
      <c r="K78" s="755"/>
      <c r="L78" s="755"/>
      <c r="M78" s="755"/>
      <c r="N78" s="755"/>
      <c r="O78" s="755"/>
      <c r="P78" s="755"/>
      <c r="Q78" s="755"/>
      <c r="R78" s="755"/>
      <c r="S78" s="755"/>
      <c r="T78" s="755"/>
      <c r="U78" s="755"/>
      <c r="V78" s="755"/>
      <c r="W78" s="755"/>
      <c r="X78" s="755"/>
      <c r="Y78" s="755"/>
      <c r="Z78" s="755"/>
      <c r="AA78" s="755"/>
      <c r="AB78" s="755"/>
      <c r="AC78" s="755"/>
      <c r="AD78" s="755"/>
      <c r="AE78" s="755"/>
      <c r="AF78" s="755"/>
      <c r="AG78" s="755"/>
      <c r="AH78" s="755"/>
      <c r="AI78" s="755"/>
      <c r="AJ78" s="755"/>
      <c r="AK78" s="755"/>
      <c r="AL78" s="755"/>
      <c r="AM78" s="755"/>
      <c r="AN78" s="755"/>
      <c r="AO78" s="755"/>
      <c r="AP78" s="755"/>
      <c r="AQ78" s="755"/>
      <c r="AR78" s="755"/>
      <c r="AS78" s="755"/>
      <c r="AT78" s="755"/>
      <c r="AU78" s="755"/>
      <c r="AV78" s="755"/>
      <c r="AW78" s="755"/>
      <c r="AX78" s="755"/>
      <c r="AY78" s="755"/>
      <c r="AZ78" s="755"/>
      <c r="BA78" s="755"/>
      <c r="BB78" s="755"/>
    </row>
    <row r="79" spans="1:54" s="775" customFormat="1" ht="24" customHeight="1">
      <c r="A79" s="760">
        <v>7130311013</v>
      </c>
      <c r="B79" s="761" t="s">
        <v>433</v>
      </c>
      <c r="C79" s="762" t="s">
        <v>467</v>
      </c>
      <c r="D79" s="763">
        <v>469301.42</v>
      </c>
      <c r="E79" s="770" t="s">
        <v>476</v>
      </c>
      <c r="F79" s="787"/>
      <c r="G79" s="786"/>
      <c r="H79" s="768"/>
      <c r="I79" s="755"/>
      <c r="J79" s="755"/>
      <c r="K79" s="755"/>
      <c r="L79" s="755"/>
      <c r="M79" s="755"/>
      <c r="N79" s="755"/>
      <c r="O79" s="755"/>
      <c r="P79" s="755"/>
      <c r="Q79" s="755"/>
      <c r="R79" s="755"/>
      <c r="S79" s="755"/>
      <c r="T79" s="755"/>
      <c r="U79" s="755"/>
      <c r="V79" s="755"/>
      <c r="W79" s="755"/>
      <c r="X79" s="755"/>
      <c r="Y79" s="755"/>
      <c r="Z79" s="755"/>
      <c r="AA79" s="755"/>
      <c r="AB79" s="755"/>
      <c r="AC79" s="755"/>
      <c r="AD79" s="755"/>
      <c r="AE79" s="755"/>
      <c r="AF79" s="755"/>
      <c r="AG79" s="755"/>
      <c r="AH79" s="755"/>
      <c r="AI79" s="755"/>
      <c r="AJ79" s="755"/>
      <c r="AK79" s="755"/>
      <c r="AL79" s="755"/>
      <c r="AM79" s="755"/>
      <c r="AN79" s="755"/>
      <c r="AO79" s="755"/>
      <c r="AP79" s="755"/>
      <c r="AQ79" s="755"/>
      <c r="AR79" s="755"/>
      <c r="AS79" s="755"/>
      <c r="AT79" s="755"/>
      <c r="AU79" s="755"/>
      <c r="AV79" s="755"/>
      <c r="AW79" s="755"/>
      <c r="AX79" s="755"/>
      <c r="AY79" s="755"/>
      <c r="AZ79" s="755"/>
      <c r="BA79" s="755"/>
      <c r="BB79" s="755"/>
    </row>
    <row r="80" spans="1:54" s="844" customFormat="1" ht="24" customHeight="1">
      <c r="A80" s="839">
        <v>7130311054</v>
      </c>
      <c r="B80" s="993" t="s">
        <v>360</v>
      </c>
      <c r="C80" s="1000" t="s">
        <v>357</v>
      </c>
      <c r="D80" s="994"/>
      <c r="E80" s="840" t="s">
        <v>477</v>
      </c>
      <c r="F80" s="1003"/>
      <c r="G80" s="789" t="s">
        <v>391</v>
      </c>
      <c r="H80" s="843"/>
    </row>
    <row r="81" spans="1:8" s="844" customFormat="1" ht="27.75" customHeight="1">
      <c r="A81" s="839">
        <v>7130311057</v>
      </c>
      <c r="B81" s="993" t="s">
        <v>384</v>
      </c>
      <c r="C81" s="1000" t="s">
        <v>357</v>
      </c>
      <c r="D81" s="994"/>
      <c r="E81" s="840" t="s">
        <v>478</v>
      </c>
      <c r="F81" s="1003"/>
      <c r="G81" s="789" t="s">
        <v>391</v>
      </c>
      <c r="H81" s="843"/>
    </row>
    <row r="82" spans="1:8" s="844" customFormat="1" ht="28.5" customHeight="1">
      <c r="A82" s="839">
        <v>7130311061</v>
      </c>
      <c r="B82" s="993" t="s">
        <v>479</v>
      </c>
      <c r="C82" s="1000" t="s">
        <v>357</v>
      </c>
      <c r="D82" s="994"/>
      <c r="E82" s="840" t="s">
        <v>480</v>
      </c>
      <c r="F82" s="1003"/>
      <c r="G82" s="789" t="s">
        <v>391</v>
      </c>
      <c r="H82" s="843"/>
    </row>
    <row r="83" spans="1:8" ht="24" customHeight="1">
      <c r="A83" s="760">
        <v>7130311084</v>
      </c>
      <c r="B83" s="761" t="s">
        <v>386</v>
      </c>
      <c r="C83" s="771" t="s">
        <v>357</v>
      </c>
      <c r="D83" s="763">
        <v>89546.69</v>
      </c>
      <c r="E83" s="770" t="s">
        <v>481</v>
      </c>
      <c r="F83" s="787"/>
      <c r="G83" s="786"/>
      <c r="H83" s="768"/>
    </row>
    <row r="84" spans="1:8" ht="24" customHeight="1">
      <c r="A84" s="769">
        <v>7130320037</v>
      </c>
      <c r="B84" s="784" t="s">
        <v>482</v>
      </c>
      <c r="C84" s="771" t="s">
        <v>52</v>
      </c>
      <c r="D84" s="763">
        <v>13689.84</v>
      </c>
      <c r="E84" s="787"/>
      <c r="F84" s="787"/>
      <c r="G84" s="786"/>
      <c r="H84" s="768"/>
    </row>
    <row r="85" spans="1:8" ht="24" customHeight="1">
      <c r="A85" s="769">
        <v>7130320038</v>
      </c>
      <c r="B85" s="784" t="s">
        <v>483</v>
      </c>
      <c r="C85" s="771" t="s">
        <v>52</v>
      </c>
      <c r="D85" s="763">
        <v>17112.3</v>
      </c>
      <c r="E85" s="770" t="s">
        <v>484</v>
      </c>
      <c r="F85" s="772"/>
      <c r="G85" s="786"/>
      <c r="H85" s="768"/>
    </row>
    <row r="86" spans="1:8" ht="24" customHeight="1">
      <c r="A86" s="769">
        <v>7130320039</v>
      </c>
      <c r="B86" s="770" t="s">
        <v>485</v>
      </c>
      <c r="C86" s="771" t="s">
        <v>52</v>
      </c>
      <c r="D86" s="763">
        <v>20534.75</v>
      </c>
      <c r="E86" s="770" t="s">
        <v>486</v>
      </c>
      <c r="F86" s="772"/>
      <c r="G86" s="786"/>
      <c r="H86" s="768"/>
    </row>
    <row r="87" spans="1:8" ht="24" customHeight="1">
      <c r="A87" s="769">
        <v>7130320040</v>
      </c>
      <c r="B87" s="770" t="s">
        <v>487</v>
      </c>
      <c r="C87" s="771" t="s">
        <v>52</v>
      </c>
      <c r="D87" s="763">
        <v>23957.22</v>
      </c>
      <c r="E87" s="770" t="s">
        <v>488</v>
      </c>
      <c r="F87" s="772"/>
      <c r="G87" s="786"/>
      <c r="H87" s="768"/>
    </row>
    <row r="88" spans="1:8" ht="24" customHeight="1">
      <c r="A88" s="769">
        <v>7130320041</v>
      </c>
      <c r="B88" s="770" t="s">
        <v>489</v>
      </c>
      <c r="C88" s="771" t="s">
        <v>52</v>
      </c>
      <c r="D88" s="763">
        <v>25668.45</v>
      </c>
      <c r="E88" s="787"/>
      <c r="F88" s="787"/>
      <c r="G88" s="786"/>
      <c r="H88" s="768"/>
    </row>
    <row r="89" spans="1:8" ht="24" customHeight="1">
      <c r="A89" s="769">
        <v>7130320042</v>
      </c>
      <c r="B89" s="770" t="s">
        <v>490</v>
      </c>
      <c r="C89" s="771" t="s">
        <v>52</v>
      </c>
      <c r="D89" s="763">
        <v>30802.14</v>
      </c>
      <c r="E89" s="787"/>
      <c r="F89" s="787"/>
      <c r="G89" s="786"/>
      <c r="H89" s="768"/>
    </row>
    <row r="90" spans="1:8" ht="27" customHeight="1">
      <c r="A90" s="769">
        <v>7130320043</v>
      </c>
      <c r="B90" s="770" t="s">
        <v>491</v>
      </c>
      <c r="C90" s="771" t="s">
        <v>93</v>
      </c>
      <c r="D90" s="763">
        <v>1077.45</v>
      </c>
      <c r="E90" s="770" t="s">
        <v>492</v>
      </c>
      <c r="F90" s="772"/>
      <c r="G90" s="786"/>
      <c r="H90" s="768"/>
    </row>
    <row r="91" spans="1:8" ht="24" customHeight="1">
      <c r="A91" s="794">
        <v>7130320044</v>
      </c>
      <c r="B91" s="770" t="s">
        <v>493</v>
      </c>
      <c r="C91" s="771" t="s">
        <v>93</v>
      </c>
      <c r="D91" s="763">
        <v>1163.8599999999999</v>
      </c>
      <c r="E91" s="787"/>
      <c r="F91" s="787"/>
      <c r="G91" s="786"/>
      <c r="H91" s="768"/>
    </row>
    <row r="92" spans="1:8" ht="24" customHeight="1">
      <c r="A92" s="794">
        <v>7130320045</v>
      </c>
      <c r="B92" s="770" t="s">
        <v>283</v>
      </c>
      <c r="C92" s="771" t="s">
        <v>93</v>
      </c>
      <c r="D92" s="763">
        <v>34.57</v>
      </c>
      <c r="E92" s="787"/>
      <c r="F92" s="787"/>
      <c r="G92" s="786"/>
      <c r="H92" s="768"/>
    </row>
    <row r="93" spans="1:8" ht="24" customHeight="1">
      <c r="A93" s="769">
        <v>7130320047</v>
      </c>
      <c r="B93" s="795" t="s">
        <v>494</v>
      </c>
      <c r="C93" s="796" t="s">
        <v>14</v>
      </c>
      <c r="D93" s="763">
        <v>5192.0600000000004</v>
      </c>
      <c r="E93" s="770" t="s">
        <v>495</v>
      </c>
      <c r="F93" s="797"/>
      <c r="G93" s="798"/>
      <c r="H93" s="768"/>
    </row>
    <row r="94" spans="1:8" ht="24" customHeight="1">
      <c r="A94" s="769">
        <v>7130320048</v>
      </c>
      <c r="B94" s="770" t="s">
        <v>496</v>
      </c>
      <c r="C94" s="771" t="s">
        <v>52</v>
      </c>
      <c r="D94" s="763">
        <v>3311.54</v>
      </c>
      <c r="E94" s="770" t="s">
        <v>497</v>
      </c>
      <c r="F94" s="772"/>
      <c r="G94" s="786"/>
      <c r="H94" s="768"/>
    </row>
    <row r="95" spans="1:8" ht="24" customHeight="1">
      <c r="A95" s="769">
        <v>7130320049</v>
      </c>
      <c r="B95" s="784" t="s">
        <v>498</v>
      </c>
      <c r="C95" s="771" t="s">
        <v>52</v>
      </c>
      <c r="D95" s="763">
        <v>3488.72</v>
      </c>
      <c r="E95" s="772"/>
      <c r="F95" s="772"/>
      <c r="G95" s="786"/>
      <c r="H95" s="768"/>
    </row>
    <row r="96" spans="1:8" ht="27.75" customHeight="1">
      <c r="A96" s="769">
        <v>7130320053</v>
      </c>
      <c r="B96" s="770" t="s">
        <v>499</v>
      </c>
      <c r="C96" s="771" t="s">
        <v>14</v>
      </c>
      <c r="D96" s="763">
        <v>7.24</v>
      </c>
      <c r="E96" s="770" t="s">
        <v>500</v>
      </c>
      <c r="F96" s="772"/>
      <c r="G96" s="786"/>
      <c r="H96" s="768"/>
    </row>
    <row r="97" spans="1:8" ht="27.75" customHeight="1">
      <c r="A97" s="769">
        <v>7130352010</v>
      </c>
      <c r="B97" s="770" t="s">
        <v>240</v>
      </c>
      <c r="C97" s="762" t="s">
        <v>52</v>
      </c>
      <c r="D97" s="763">
        <v>45866.77</v>
      </c>
      <c r="E97" s="770" t="s">
        <v>501</v>
      </c>
      <c r="F97" s="772"/>
      <c r="G97" s="786"/>
      <c r="H97" s="768"/>
    </row>
    <row r="98" spans="1:8" ht="24" customHeight="1">
      <c r="A98" s="760">
        <v>7130352030</v>
      </c>
      <c r="B98" s="772" t="s">
        <v>502</v>
      </c>
      <c r="C98" s="771" t="s">
        <v>52</v>
      </c>
      <c r="D98" s="763">
        <v>1110.58</v>
      </c>
      <c r="E98" s="770" t="s">
        <v>503</v>
      </c>
      <c r="F98" s="772"/>
      <c r="G98" s="786"/>
      <c r="H98" s="768"/>
    </row>
    <row r="99" spans="1:8" ht="24" customHeight="1">
      <c r="A99" s="760">
        <v>7130352031</v>
      </c>
      <c r="B99" s="772" t="s">
        <v>504</v>
      </c>
      <c r="C99" s="771" t="s">
        <v>52</v>
      </c>
      <c r="D99" s="763">
        <v>1110.58</v>
      </c>
      <c r="E99" s="770" t="s">
        <v>503</v>
      </c>
      <c r="F99" s="772"/>
      <c r="G99" s="786"/>
      <c r="H99" s="768"/>
    </row>
    <row r="100" spans="1:8" ht="24" customHeight="1">
      <c r="A100" s="760">
        <v>7130352032</v>
      </c>
      <c r="B100" s="772" t="s">
        <v>505</v>
      </c>
      <c r="C100" s="771" t="s">
        <v>52</v>
      </c>
      <c r="D100" s="763">
        <v>1192.67</v>
      </c>
      <c r="E100" s="787"/>
      <c r="F100" s="787"/>
      <c r="G100" s="786"/>
      <c r="H100" s="768"/>
    </row>
    <row r="101" spans="1:8" ht="24" customHeight="1">
      <c r="A101" s="760">
        <v>7130352033</v>
      </c>
      <c r="B101" s="772" t="s">
        <v>506</v>
      </c>
      <c r="C101" s="771" t="s">
        <v>52</v>
      </c>
      <c r="D101" s="763">
        <v>1676.66</v>
      </c>
      <c r="E101" s="787"/>
      <c r="F101" s="787"/>
      <c r="G101" s="786"/>
      <c r="H101" s="768"/>
    </row>
    <row r="102" spans="1:8" ht="24" customHeight="1">
      <c r="A102" s="760">
        <v>7130352034</v>
      </c>
      <c r="B102" s="772" t="s">
        <v>507</v>
      </c>
      <c r="C102" s="771" t="s">
        <v>52</v>
      </c>
      <c r="D102" s="763">
        <v>2499.15</v>
      </c>
      <c r="E102" s="787"/>
      <c r="F102" s="787"/>
      <c r="G102" s="786"/>
      <c r="H102" s="768"/>
    </row>
    <row r="103" spans="1:8" ht="24" customHeight="1">
      <c r="A103" s="760">
        <v>7130352035</v>
      </c>
      <c r="B103" s="772" t="s">
        <v>508</v>
      </c>
      <c r="C103" s="771" t="s">
        <v>52</v>
      </c>
      <c r="D103" s="763">
        <v>4038.97</v>
      </c>
      <c r="E103" s="787"/>
      <c r="F103" s="787"/>
      <c r="G103" s="786"/>
      <c r="H103" s="768"/>
    </row>
    <row r="104" spans="1:8" ht="24" customHeight="1">
      <c r="A104" s="760">
        <v>7130352036</v>
      </c>
      <c r="B104" s="772" t="s">
        <v>509</v>
      </c>
      <c r="C104" s="771" t="s">
        <v>52</v>
      </c>
      <c r="D104" s="763">
        <v>5161.0600000000004</v>
      </c>
      <c r="E104" s="787"/>
      <c r="F104" s="787"/>
      <c r="G104" s="786"/>
      <c r="H104" s="768"/>
    </row>
    <row r="105" spans="1:8" ht="27.75" customHeight="1">
      <c r="A105" s="769">
        <v>7130352037</v>
      </c>
      <c r="B105" s="770" t="s">
        <v>312</v>
      </c>
      <c r="C105" s="762" t="s">
        <v>52</v>
      </c>
      <c r="D105" s="763">
        <v>30922.07</v>
      </c>
      <c r="E105" s="770" t="s">
        <v>510</v>
      </c>
      <c r="F105" s="799"/>
      <c r="G105" s="786"/>
      <c r="H105" s="800"/>
    </row>
    <row r="106" spans="1:8" ht="24" customHeight="1">
      <c r="A106" s="769">
        <v>7130352038</v>
      </c>
      <c r="B106" s="772" t="s">
        <v>511</v>
      </c>
      <c r="C106" s="771" t="s">
        <v>52</v>
      </c>
      <c r="D106" s="763">
        <v>18483.599999999999</v>
      </c>
      <c r="E106" s="770" t="s">
        <v>512</v>
      </c>
      <c r="F106" s="787"/>
      <c r="G106" s="786"/>
      <c r="H106" s="768"/>
    </row>
    <row r="107" spans="1:8" ht="24" customHeight="1">
      <c r="A107" s="769">
        <v>7130352039</v>
      </c>
      <c r="B107" s="772" t="s">
        <v>513</v>
      </c>
      <c r="C107" s="771" t="s">
        <v>52</v>
      </c>
      <c r="D107" s="763">
        <v>18483.599999999999</v>
      </c>
      <c r="E107" s="770" t="s">
        <v>514</v>
      </c>
      <c r="F107" s="787"/>
      <c r="G107" s="786"/>
      <c r="H107" s="768"/>
    </row>
    <row r="108" spans="1:8" ht="24" customHeight="1">
      <c r="A108" s="769">
        <v>7130352040</v>
      </c>
      <c r="B108" s="772" t="s">
        <v>515</v>
      </c>
      <c r="C108" s="771" t="s">
        <v>52</v>
      </c>
      <c r="D108" s="763">
        <v>24472.89</v>
      </c>
      <c r="E108" s="770" t="s">
        <v>516</v>
      </c>
      <c r="F108" s="787"/>
      <c r="G108" s="786"/>
      <c r="H108" s="768"/>
    </row>
    <row r="109" spans="1:8" ht="24" customHeight="1">
      <c r="A109" s="769">
        <v>7130352041</v>
      </c>
      <c r="B109" s="772" t="s">
        <v>517</v>
      </c>
      <c r="C109" s="771" t="s">
        <v>52</v>
      </c>
      <c r="D109" s="763">
        <v>26765.34</v>
      </c>
      <c r="E109" s="770" t="s">
        <v>518</v>
      </c>
      <c r="F109" s="787"/>
      <c r="G109" s="786"/>
      <c r="H109" s="768"/>
    </row>
    <row r="110" spans="1:8" ht="24" customHeight="1">
      <c r="A110" s="769">
        <v>7130352042</v>
      </c>
      <c r="B110" s="772" t="s">
        <v>519</v>
      </c>
      <c r="C110" s="771" t="s">
        <v>52</v>
      </c>
      <c r="D110" s="763">
        <v>26765.34</v>
      </c>
      <c r="E110" s="770" t="s">
        <v>520</v>
      </c>
      <c r="F110" s="787"/>
      <c r="G110" s="786"/>
      <c r="H110" s="768"/>
    </row>
    <row r="111" spans="1:8" ht="24" customHeight="1">
      <c r="A111" s="769">
        <v>7130352043</v>
      </c>
      <c r="B111" s="772" t="s">
        <v>513</v>
      </c>
      <c r="C111" s="771" t="s">
        <v>52</v>
      </c>
      <c r="D111" s="763">
        <v>9608.1200000000008</v>
      </c>
      <c r="E111" s="770" t="s">
        <v>521</v>
      </c>
      <c r="F111" s="787"/>
      <c r="G111" s="786"/>
      <c r="H111" s="768"/>
    </row>
    <row r="112" spans="1:8" ht="24" customHeight="1">
      <c r="A112" s="769">
        <v>7130352044</v>
      </c>
      <c r="B112" s="772" t="s">
        <v>517</v>
      </c>
      <c r="C112" s="771" t="s">
        <v>52</v>
      </c>
      <c r="D112" s="763">
        <v>11598.63</v>
      </c>
      <c r="E112" s="770" t="s">
        <v>522</v>
      </c>
      <c r="F112" s="787"/>
      <c r="G112" s="786"/>
      <c r="H112" s="768"/>
    </row>
    <row r="113" spans="1:8" ht="24" customHeight="1">
      <c r="A113" s="769">
        <v>7130352045</v>
      </c>
      <c r="B113" s="772" t="s">
        <v>519</v>
      </c>
      <c r="C113" s="771" t="s">
        <v>52</v>
      </c>
      <c r="D113" s="763">
        <v>11932.29</v>
      </c>
      <c r="E113" s="770" t="s">
        <v>523</v>
      </c>
      <c r="F113" s="787"/>
      <c r="G113" s="786"/>
      <c r="H113" s="768"/>
    </row>
    <row r="114" spans="1:8" ht="24" customHeight="1">
      <c r="A114" s="760">
        <v>7130352046</v>
      </c>
      <c r="B114" s="761" t="s">
        <v>524</v>
      </c>
      <c r="C114" s="762" t="s">
        <v>89</v>
      </c>
      <c r="D114" s="763">
        <v>4080.55</v>
      </c>
      <c r="E114" s="772" t="s">
        <v>525</v>
      </c>
      <c r="F114" s="787"/>
      <c r="G114" s="786"/>
      <c r="H114" s="768"/>
    </row>
    <row r="115" spans="1:8" ht="27" customHeight="1">
      <c r="A115" s="769">
        <v>7130354274</v>
      </c>
      <c r="B115" s="770" t="s">
        <v>526</v>
      </c>
      <c r="C115" s="771" t="s">
        <v>347</v>
      </c>
      <c r="D115" s="763">
        <v>3.09</v>
      </c>
      <c r="E115" s="770" t="s">
        <v>527</v>
      </c>
      <c r="F115" s="787"/>
      <c r="G115" s="786"/>
      <c r="H115" s="768"/>
    </row>
    <row r="116" spans="1:8" ht="27.75" customHeight="1">
      <c r="A116" s="769">
        <v>7130354275</v>
      </c>
      <c r="B116" s="770" t="s">
        <v>528</v>
      </c>
      <c r="C116" s="771" t="s">
        <v>347</v>
      </c>
      <c r="D116" s="763">
        <v>3.09</v>
      </c>
      <c r="E116" s="770" t="s">
        <v>529</v>
      </c>
      <c r="F116" s="787"/>
      <c r="G116" s="786"/>
      <c r="H116" s="768"/>
    </row>
    <row r="117" spans="1:8" ht="24" customHeight="1">
      <c r="A117" s="769">
        <v>7130354276</v>
      </c>
      <c r="B117" s="770" t="s">
        <v>530</v>
      </c>
      <c r="C117" s="771" t="s">
        <v>347</v>
      </c>
      <c r="D117" s="763">
        <v>6.18</v>
      </c>
      <c r="E117" s="787"/>
      <c r="F117" s="787"/>
      <c r="G117" s="786"/>
      <c r="H117" s="768"/>
    </row>
    <row r="118" spans="1:8" ht="24" customHeight="1">
      <c r="A118" s="769">
        <v>7130354277</v>
      </c>
      <c r="B118" s="770" t="s">
        <v>531</v>
      </c>
      <c r="C118" s="771" t="s">
        <v>347</v>
      </c>
      <c r="D118" s="763">
        <v>7.73</v>
      </c>
      <c r="E118" s="787"/>
      <c r="F118" s="787"/>
      <c r="G118" s="786"/>
      <c r="H118" s="768"/>
    </row>
    <row r="119" spans="1:8" ht="26.25" customHeight="1">
      <c r="A119" s="769">
        <v>7130354278</v>
      </c>
      <c r="B119" s="770" t="s">
        <v>532</v>
      </c>
      <c r="C119" s="771" t="s">
        <v>347</v>
      </c>
      <c r="D119" s="763">
        <v>12.39</v>
      </c>
      <c r="E119" s="770" t="s">
        <v>533</v>
      </c>
      <c r="F119" s="787"/>
      <c r="G119" s="786"/>
      <c r="H119" s="768"/>
    </row>
    <row r="120" spans="1:8" ht="24.75" customHeight="1">
      <c r="A120" s="769">
        <v>7130354279</v>
      </c>
      <c r="B120" s="770" t="s">
        <v>534</v>
      </c>
      <c r="C120" s="771" t="s">
        <v>347</v>
      </c>
      <c r="D120" s="763">
        <v>18.57</v>
      </c>
      <c r="E120" s="770" t="s">
        <v>535</v>
      </c>
      <c r="F120" s="787"/>
      <c r="G120" s="786"/>
      <c r="H120" s="768"/>
    </row>
    <row r="121" spans="1:8" ht="24" customHeight="1">
      <c r="A121" s="769">
        <v>7130354280</v>
      </c>
      <c r="B121" s="770" t="s">
        <v>536</v>
      </c>
      <c r="C121" s="771" t="s">
        <v>347</v>
      </c>
      <c r="D121" s="763">
        <v>23.21</v>
      </c>
      <c r="E121" s="770" t="s">
        <v>537</v>
      </c>
      <c r="F121" s="787"/>
      <c r="G121" s="786"/>
      <c r="H121" s="768"/>
    </row>
    <row r="122" spans="1:8" ht="27" customHeight="1">
      <c r="A122" s="769">
        <v>7130354281</v>
      </c>
      <c r="B122" s="770" t="s">
        <v>538</v>
      </c>
      <c r="C122" s="771" t="s">
        <v>347</v>
      </c>
      <c r="D122" s="763">
        <v>32.51</v>
      </c>
      <c r="E122" s="770" t="s">
        <v>539</v>
      </c>
      <c r="F122" s="787"/>
      <c r="G122" s="786"/>
      <c r="H122" s="768"/>
    </row>
    <row r="123" spans="1:8" ht="25.5" customHeight="1">
      <c r="A123" s="769">
        <v>7130354282</v>
      </c>
      <c r="B123" s="770" t="s">
        <v>540</v>
      </c>
      <c r="C123" s="771" t="s">
        <v>347</v>
      </c>
      <c r="D123" s="763">
        <v>37.14</v>
      </c>
      <c r="E123" s="770" t="s">
        <v>541</v>
      </c>
      <c r="F123" s="772"/>
      <c r="G123" s="801"/>
      <c r="H123" s="768"/>
    </row>
    <row r="124" spans="1:8" ht="24" customHeight="1">
      <c r="A124" s="769">
        <v>7130354283</v>
      </c>
      <c r="B124" s="770" t="s">
        <v>542</v>
      </c>
      <c r="C124" s="771" t="s">
        <v>347</v>
      </c>
      <c r="D124" s="763">
        <v>58.81</v>
      </c>
      <c r="E124" s="787"/>
      <c r="F124" s="787"/>
      <c r="G124" s="786"/>
      <c r="H124" s="768"/>
    </row>
    <row r="125" spans="1:8" ht="24" customHeight="1">
      <c r="A125" s="769">
        <v>7130354284</v>
      </c>
      <c r="B125" s="770" t="s">
        <v>543</v>
      </c>
      <c r="C125" s="771" t="s">
        <v>347</v>
      </c>
      <c r="D125" s="763">
        <v>66.540000000000006</v>
      </c>
      <c r="E125" s="787"/>
      <c r="F125" s="787"/>
      <c r="G125" s="786"/>
      <c r="H125" s="768"/>
    </row>
    <row r="126" spans="1:8" ht="24" customHeight="1">
      <c r="A126" s="769">
        <v>7130354285</v>
      </c>
      <c r="B126" s="770" t="s">
        <v>544</v>
      </c>
      <c r="C126" s="771" t="s">
        <v>347</v>
      </c>
      <c r="D126" s="763">
        <v>95.95</v>
      </c>
      <c r="E126" s="787"/>
      <c r="F126" s="787"/>
      <c r="G126" s="786"/>
      <c r="H126" s="768"/>
    </row>
    <row r="127" spans="1:8" ht="26.25" customHeight="1">
      <c r="A127" s="769">
        <v>7130354286</v>
      </c>
      <c r="B127" s="770" t="s">
        <v>545</v>
      </c>
      <c r="C127" s="771" t="s">
        <v>347</v>
      </c>
      <c r="D127" s="763">
        <v>112.98</v>
      </c>
      <c r="E127" s="770" t="s">
        <v>546</v>
      </c>
      <c r="F127" s="787"/>
      <c r="G127" s="786"/>
      <c r="H127" s="768"/>
    </row>
    <row r="128" spans="1:8" ht="24" customHeight="1">
      <c r="A128" s="769">
        <v>7130354287</v>
      </c>
      <c r="B128" s="770" t="s">
        <v>547</v>
      </c>
      <c r="C128" s="771" t="s">
        <v>347</v>
      </c>
      <c r="D128" s="763">
        <v>145.47999999999999</v>
      </c>
      <c r="E128" s="787"/>
      <c r="F128" s="787"/>
      <c r="G128" s="786"/>
      <c r="H128" s="768"/>
    </row>
    <row r="129" spans="1:8" ht="26.25" customHeight="1">
      <c r="A129" s="769">
        <v>7130354442</v>
      </c>
      <c r="B129" s="770" t="s">
        <v>548</v>
      </c>
      <c r="C129" s="763" t="s">
        <v>347</v>
      </c>
      <c r="D129" s="763">
        <v>888.45</v>
      </c>
      <c r="E129" s="770" t="s">
        <v>549</v>
      </c>
      <c r="F129" s="772"/>
      <c r="G129" s="786"/>
      <c r="H129" s="768"/>
    </row>
    <row r="130" spans="1:8" ht="28.5" customHeight="1">
      <c r="A130" s="769">
        <v>7130390003</v>
      </c>
      <c r="B130" s="770" t="s">
        <v>550</v>
      </c>
      <c r="C130" s="763" t="s">
        <v>347</v>
      </c>
      <c r="D130" s="763">
        <v>98.54</v>
      </c>
      <c r="E130" s="770" t="s">
        <v>1849</v>
      </c>
      <c r="F130" s="772"/>
      <c r="G130" s="786"/>
      <c r="H130" s="768"/>
    </row>
    <row r="131" spans="1:8" ht="27" customHeight="1">
      <c r="A131" s="769">
        <v>7130390004</v>
      </c>
      <c r="B131" s="770" t="s">
        <v>551</v>
      </c>
      <c r="C131" s="763" t="s">
        <v>347</v>
      </c>
      <c r="D131" s="763">
        <v>128.38</v>
      </c>
      <c r="E131" s="770" t="s">
        <v>1850</v>
      </c>
      <c r="F131" s="772"/>
      <c r="G131" s="786"/>
      <c r="H131" s="768"/>
    </row>
    <row r="132" spans="1:8" ht="27" customHeight="1">
      <c r="A132" s="769">
        <v>7130390005</v>
      </c>
      <c r="B132" s="770" t="s">
        <v>552</v>
      </c>
      <c r="C132" s="763" t="s">
        <v>347</v>
      </c>
      <c r="D132" s="763">
        <v>178.94</v>
      </c>
      <c r="E132" s="770" t="s">
        <v>553</v>
      </c>
      <c r="F132" s="772"/>
      <c r="G132" s="786"/>
      <c r="H132" s="768"/>
    </row>
    <row r="133" spans="1:8" ht="27.75" customHeight="1">
      <c r="A133" s="769">
        <v>7130390006</v>
      </c>
      <c r="B133" s="770" t="s">
        <v>554</v>
      </c>
      <c r="C133" s="771" t="s">
        <v>93</v>
      </c>
      <c r="D133" s="763">
        <v>161</v>
      </c>
      <c r="E133" s="770" t="s">
        <v>555</v>
      </c>
      <c r="F133" s="772"/>
      <c r="G133" s="786"/>
      <c r="H133" s="768"/>
    </row>
    <row r="134" spans="1:8" ht="24" customHeight="1">
      <c r="A134" s="769">
        <v>7130390007</v>
      </c>
      <c r="B134" s="770" t="s">
        <v>556</v>
      </c>
      <c r="C134" s="763" t="s">
        <v>347</v>
      </c>
      <c r="D134" s="763">
        <v>227.52</v>
      </c>
      <c r="E134" s="772" t="s">
        <v>557</v>
      </c>
      <c r="F134" s="772"/>
      <c r="G134" s="786"/>
      <c r="H134" s="768"/>
    </row>
    <row r="135" spans="1:8" ht="24" customHeight="1">
      <c r="A135" s="769">
        <v>7130390019</v>
      </c>
      <c r="B135" s="770" t="s">
        <v>558</v>
      </c>
      <c r="C135" s="771" t="s">
        <v>347</v>
      </c>
      <c r="D135" s="763">
        <v>38.880000000000003</v>
      </c>
      <c r="E135" s="772" t="s">
        <v>559</v>
      </c>
      <c r="F135" s="772"/>
      <c r="G135" s="786"/>
      <c r="H135" s="768"/>
    </row>
    <row r="136" spans="1:8" ht="24" customHeight="1">
      <c r="A136" s="769">
        <v>7130640040</v>
      </c>
      <c r="B136" s="386" t="s">
        <v>560</v>
      </c>
      <c r="C136" s="762" t="s">
        <v>561</v>
      </c>
      <c r="D136" s="763">
        <v>38600.400000000001</v>
      </c>
      <c r="E136" s="386" t="s">
        <v>560</v>
      </c>
      <c r="F136" s="772"/>
      <c r="G136" s="788"/>
      <c r="H136" s="768"/>
    </row>
    <row r="137" spans="1:8" ht="24" customHeight="1">
      <c r="A137" s="760">
        <v>7130600023</v>
      </c>
      <c r="B137" s="761" t="s">
        <v>562</v>
      </c>
      <c r="C137" s="762" t="s">
        <v>561</v>
      </c>
      <c r="D137" s="763">
        <v>45520.46</v>
      </c>
      <c r="E137" s="772" t="s">
        <v>563</v>
      </c>
      <c r="F137" s="772"/>
      <c r="G137" s="786"/>
      <c r="H137" s="768"/>
    </row>
    <row r="138" spans="1:8" ht="24" customHeight="1">
      <c r="A138" s="760">
        <v>7130600032</v>
      </c>
      <c r="B138" s="761" t="s">
        <v>564</v>
      </c>
      <c r="C138" s="762" t="s">
        <v>561</v>
      </c>
      <c r="D138" s="763">
        <v>45520.46</v>
      </c>
      <c r="E138" s="772" t="s">
        <v>565</v>
      </c>
      <c r="F138" s="772"/>
      <c r="G138" s="786"/>
      <c r="H138" s="768"/>
    </row>
    <row r="139" spans="1:8" ht="24" customHeight="1">
      <c r="A139" s="760">
        <v>7130600051</v>
      </c>
      <c r="B139" s="761" t="s">
        <v>566</v>
      </c>
      <c r="C139" s="762" t="s">
        <v>561</v>
      </c>
      <c r="D139" s="763">
        <v>45520.46</v>
      </c>
      <c r="E139" s="772" t="s">
        <v>567</v>
      </c>
      <c r="F139" s="772"/>
      <c r="G139" s="786"/>
      <c r="H139" s="768"/>
    </row>
    <row r="140" spans="1:8" ht="24" customHeight="1">
      <c r="A140" s="760">
        <v>7130600166</v>
      </c>
      <c r="B140" s="761" t="s">
        <v>568</v>
      </c>
      <c r="C140" s="762" t="s">
        <v>561</v>
      </c>
      <c r="D140" s="763">
        <v>45520.46</v>
      </c>
      <c r="E140" s="772" t="s">
        <v>569</v>
      </c>
      <c r="F140" s="772"/>
      <c r="G140" s="786"/>
      <c r="H140" s="768"/>
    </row>
    <row r="141" spans="1:8" ht="24" customHeight="1">
      <c r="A141" s="760">
        <v>7130600173</v>
      </c>
      <c r="B141" s="761" t="s">
        <v>570</v>
      </c>
      <c r="C141" s="762" t="s">
        <v>561</v>
      </c>
      <c r="D141" s="763">
        <v>51075.41</v>
      </c>
      <c r="E141" s="772" t="s">
        <v>571</v>
      </c>
      <c r="F141" s="772"/>
      <c r="G141" s="786"/>
      <c r="H141" s="768"/>
    </row>
    <row r="142" spans="1:8" ht="24" customHeight="1">
      <c r="A142" s="760">
        <v>7130600230</v>
      </c>
      <c r="B142" s="761" t="s">
        <v>572</v>
      </c>
      <c r="C142" s="762" t="s">
        <v>561</v>
      </c>
      <c r="D142" s="763">
        <v>45520.46</v>
      </c>
      <c r="E142" s="772" t="s">
        <v>573</v>
      </c>
      <c r="F142" s="772"/>
      <c r="G142" s="786"/>
      <c r="H142" s="768"/>
    </row>
    <row r="143" spans="1:8" ht="24" customHeight="1">
      <c r="A143" s="760">
        <v>7130600495</v>
      </c>
      <c r="B143" s="761" t="s">
        <v>574</v>
      </c>
      <c r="C143" s="762" t="s">
        <v>561</v>
      </c>
      <c r="D143" s="763">
        <v>51075.41</v>
      </c>
      <c r="E143" s="772" t="s">
        <v>575</v>
      </c>
      <c r="F143" s="772"/>
      <c r="G143" s="786"/>
      <c r="H143" s="768"/>
    </row>
    <row r="144" spans="1:8" s="782" customFormat="1" ht="24" customHeight="1">
      <c r="A144" s="790">
        <v>7130600635</v>
      </c>
      <c r="B144" s="791" t="s">
        <v>576</v>
      </c>
      <c r="C144" s="802" t="s">
        <v>561</v>
      </c>
      <c r="D144" s="994"/>
      <c r="E144" s="842" t="s">
        <v>577</v>
      </c>
      <c r="F144" s="779"/>
      <c r="G144" s="780" t="s">
        <v>391</v>
      </c>
      <c r="H144" s="781"/>
    </row>
    <row r="145" spans="1:54" ht="24" customHeight="1">
      <c r="A145" s="760">
        <v>7130600675</v>
      </c>
      <c r="B145" s="761" t="s">
        <v>578</v>
      </c>
      <c r="C145" s="762" t="s">
        <v>561</v>
      </c>
      <c r="D145" s="763">
        <v>56727.95</v>
      </c>
      <c r="E145" s="772" t="s">
        <v>579</v>
      </c>
      <c r="F145" s="773"/>
      <c r="G145" s="784"/>
      <c r="H145" s="768"/>
    </row>
    <row r="146" spans="1:54" ht="24" customHeight="1">
      <c r="A146" s="760">
        <v>7130601070</v>
      </c>
      <c r="B146" s="803" t="s">
        <v>580</v>
      </c>
      <c r="C146" s="762" t="s">
        <v>561</v>
      </c>
      <c r="D146" s="763">
        <v>70349.02</v>
      </c>
      <c r="E146" s="770" t="s">
        <v>581</v>
      </c>
      <c r="F146" s="772"/>
      <c r="G146" s="786"/>
      <c r="H146" s="768"/>
    </row>
    <row r="147" spans="1:54" ht="24" customHeight="1">
      <c r="A147" s="760">
        <v>7130601072</v>
      </c>
      <c r="B147" s="803" t="s">
        <v>582</v>
      </c>
      <c r="C147" s="762" t="s">
        <v>561</v>
      </c>
      <c r="D147" s="763">
        <v>70349.02</v>
      </c>
      <c r="E147" s="772" t="s">
        <v>583</v>
      </c>
      <c r="F147" s="772"/>
      <c r="G147" s="786"/>
      <c r="H147" s="768"/>
    </row>
    <row r="148" spans="1:54" s="775" customFormat="1" ht="34.5" customHeight="1">
      <c r="A148" s="760">
        <v>7130601958</v>
      </c>
      <c r="B148" s="761" t="s">
        <v>584</v>
      </c>
      <c r="C148" s="762" t="s">
        <v>561</v>
      </c>
      <c r="D148" s="763">
        <v>53077.58</v>
      </c>
      <c r="E148" s="770" t="s">
        <v>585</v>
      </c>
      <c r="F148" s="773"/>
      <c r="G148" s="773"/>
      <c r="H148" s="768"/>
      <c r="I148" s="755"/>
      <c r="J148" s="755"/>
      <c r="K148" s="755"/>
      <c r="L148" s="755"/>
      <c r="M148" s="755"/>
      <c r="N148" s="755"/>
      <c r="O148" s="755"/>
      <c r="P148" s="755"/>
      <c r="Q148" s="755"/>
      <c r="R148" s="755"/>
      <c r="S148" s="755"/>
      <c r="T148" s="755"/>
      <c r="U148" s="755"/>
      <c r="V148" s="755"/>
      <c r="W148" s="755"/>
      <c r="X148" s="755"/>
      <c r="Y148" s="755"/>
      <c r="Z148" s="755"/>
      <c r="AA148" s="755"/>
      <c r="AB148" s="755"/>
      <c r="AC148" s="755"/>
      <c r="AD148" s="755"/>
      <c r="AE148" s="755"/>
      <c r="AF148" s="755"/>
      <c r="AG148" s="755"/>
      <c r="AH148" s="755"/>
      <c r="AI148" s="755"/>
      <c r="AJ148" s="755"/>
      <c r="AK148" s="755"/>
      <c r="AL148" s="755"/>
      <c r="AM148" s="755"/>
      <c r="AN148" s="755"/>
      <c r="AO148" s="755"/>
      <c r="AP148" s="755"/>
      <c r="AQ148" s="755"/>
      <c r="AR148" s="755"/>
      <c r="AS148" s="755"/>
      <c r="AT148" s="755"/>
      <c r="AU148" s="755"/>
      <c r="AV148" s="755"/>
      <c r="AW148" s="755"/>
      <c r="AX148" s="755"/>
      <c r="AY148" s="755"/>
      <c r="AZ148" s="755"/>
      <c r="BA148" s="755"/>
      <c r="BB148" s="755"/>
    </row>
    <row r="149" spans="1:54" s="775" customFormat="1" ht="30" customHeight="1">
      <c r="A149" s="760">
        <v>7130601965</v>
      </c>
      <c r="B149" s="761" t="s">
        <v>586</v>
      </c>
      <c r="C149" s="762" t="s">
        <v>561</v>
      </c>
      <c r="D149" s="763">
        <v>52664.58</v>
      </c>
      <c r="E149" s="770" t="s">
        <v>587</v>
      </c>
      <c r="F149" s="773"/>
      <c r="G149" s="773"/>
      <c r="H149" s="768"/>
      <c r="I149" s="755"/>
      <c r="J149" s="755"/>
      <c r="K149" s="755"/>
      <c r="L149" s="755"/>
      <c r="M149" s="755"/>
      <c r="N149" s="755"/>
      <c r="O149" s="755"/>
      <c r="P149" s="755"/>
      <c r="Q149" s="755"/>
      <c r="R149" s="755"/>
      <c r="S149" s="755"/>
      <c r="T149" s="755"/>
      <c r="U149" s="755"/>
      <c r="V149" s="755"/>
      <c r="W149" s="755"/>
      <c r="X149" s="755"/>
      <c r="Y149" s="755"/>
      <c r="Z149" s="755"/>
      <c r="AA149" s="755"/>
      <c r="AB149" s="755"/>
      <c r="AC149" s="755"/>
      <c r="AD149" s="755"/>
      <c r="AE149" s="755"/>
      <c r="AF149" s="755"/>
      <c r="AG149" s="755"/>
      <c r="AH149" s="755"/>
      <c r="AI149" s="755"/>
      <c r="AJ149" s="755"/>
      <c r="AK149" s="755"/>
      <c r="AL149" s="755"/>
      <c r="AM149" s="755"/>
      <c r="AN149" s="755"/>
      <c r="AO149" s="755"/>
      <c r="AP149" s="755"/>
      <c r="AQ149" s="755"/>
      <c r="AR149" s="755"/>
      <c r="AS149" s="755"/>
      <c r="AT149" s="755"/>
      <c r="AU149" s="755"/>
      <c r="AV149" s="755"/>
      <c r="AW149" s="755"/>
      <c r="AX149" s="755"/>
      <c r="AY149" s="755"/>
      <c r="AZ149" s="755"/>
      <c r="BA149" s="755"/>
      <c r="BB149" s="755"/>
    </row>
    <row r="150" spans="1:54" s="775" customFormat="1" ht="30" customHeight="1">
      <c r="A150" s="804">
        <v>7130600012</v>
      </c>
      <c r="B150" s="386" t="s">
        <v>588</v>
      </c>
      <c r="C150" s="387" t="s">
        <v>561</v>
      </c>
      <c r="D150" s="763">
        <v>65688.240000000005</v>
      </c>
      <c r="E150" s="770"/>
      <c r="F150" s="773"/>
      <c r="G150" s="788"/>
      <c r="H150" s="768"/>
      <c r="I150" s="755"/>
      <c r="J150" s="755"/>
      <c r="K150" s="755"/>
      <c r="L150" s="755"/>
      <c r="M150" s="755"/>
      <c r="N150" s="755"/>
      <c r="O150" s="755"/>
      <c r="P150" s="755"/>
      <c r="Q150" s="755"/>
      <c r="R150" s="755"/>
      <c r="S150" s="755"/>
      <c r="T150" s="755"/>
      <c r="U150" s="755"/>
      <c r="V150" s="755"/>
      <c r="W150" s="755"/>
      <c r="X150" s="755"/>
      <c r="Y150" s="755"/>
      <c r="Z150" s="755"/>
      <c r="AA150" s="755"/>
      <c r="AB150" s="755"/>
      <c r="AC150" s="755"/>
      <c r="AD150" s="755"/>
      <c r="AE150" s="755"/>
      <c r="AF150" s="755"/>
      <c r="AG150" s="755"/>
      <c r="AH150" s="755"/>
      <c r="AI150" s="755"/>
      <c r="AJ150" s="755"/>
      <c r="AK150" s="755"/>
      <c r="AL150" s="755"/>
      <c r="AM150" s="755"/>
      <c r="AN150" s="755"/>
      <c r="AO150" s="755"/>
      <c r="AP150" s="755"/>
      <c r="AQ150" s="755"/>
      <c r="AR150" s="755"/>
      <c r="AS150" s="755"/>
      <c r="AT150" s="755"/>
      <c r="AU150" s="755"/>
      <c r="AV150" s="755"/>
      <c r="AW150" s="755"/>
      <c r="AX150" s="755"/>
      <c r="AY150" s="755"/>
      <c r="AZ150" s="755"/>
      <c r="BA150" s="755"/>
      <c r="BB150" s="755"/>
    </row>
    <row r="151" spans="1:54" s="775" customFormat="1" ht="33.75" customHeight="1">
      <c r="A151" s="401">
        <v>7130600011</v>
      </c>
      <c r="B151" s="386" t="s">
        <v>589</v>
      </c>
      <c r="C151" s="388" t="s">
        <v>561</v>
      </c>
      <c r="D151" s="763">
        <v>65452.24</v>
      </c>
      <c r="E151" s="770"/>
      <c r="F151" s="773"/>
      <c r="G151" s="788"/>
      <c r="H151" s="768"/>
      <c r="I151" s="755"/>
      <c r="J151" s="755"/>
      <c r="K151" s="755"/>
      <c r="L151" s="755"/>
      <c r="M151" s="755"/>
      <c r="N151" s="755"/>
      <c r="O151" s="755"/>
      <c r="P151" s="755"/>
      <c r="Q151" s="755"/>
      <c r="R151" s="755"/>
      <c r="S151" s="755"/>
      <c r="T151" s="755"/>
      <c r="U151" s="755"/>
      <c r="V151" s="755"/>
      <c r="W151" s="755"/>
      <c r="X151" s="755"/>
      <c r="Y151" s="755"/>
      <c r="Z151" s="755"/>
      <c r="AA151" s="755"/>
      <c r="AB151" s="755"/>
      <c r="AC151" s="755"/>
      <c r="AD151" s="755"/>
      <c r="AE151" s="755"/>
      <c r="AF151" s="755"/>
      <c r="AG151" s="755"/>
      <c r="AH151" s="755"/>
      <c r="AI151" s="755"/>
      <c r="AJ151" s="755"/>
      <c r="AK151" s="755"/>
      <c r="AL151" s="755"/>
      <c r="AM151" s="755"/>
      <c r="AN151" s="755"/>
      <c r="AO151" s="755"/>
      <c r="AP151" s="755"/>
      <c r="AQ151" s="755"/>
      <c r="AR151" s="755"/>
      <c r="AS151" s="755"/>
      <c r="AT151" s="755"/>
      <c r="AU151" s="755"/>
      <c r="AV151" s="755"/>
      <c r="AW151" s="755"/>
      <c r="AX151" s="755"/>
      <c r="AY151" s="755"/>
      <c r="AZ151" s="755"/>
      <c r="BA151" s="755"/>
      <c r="BB151" s="755"/>
    </row>
    <row r="152" spans="1:54" ht="24" customHeight="1">
      <c r="A152" s="760">
        <v>7130610206</v>
      </c>
      <c r="B152" s="761" t="s">
        <v>590</v>
      </c>
      <c r="C152" s="762" t="s">
        <v>561</v>
      </c>
      <c r="D152" s="763">
        <v>84314.55</v>
      </c>
      <c r="E152" s="772" t="s">
        <v>591</v>
      </c>
      <c r="F152" s="772"/>
      <c r="G152" s="786"/>
      <c r="H152" s="768"/>
    </row>
    <row r="153" spans="1:54" ht="24" customHeight="1">
      <c r="A153" s="760">
        <v>7130810243</v>
      </c>
      <c r="B153" s="761" t="s">
        <v>592</v>
      </c>
      <c r="C153" s="762" t="s">
        <v>14</v>
      </c>
      <c r="D153" s="763">
        <v>3872.95</v>
      </c>
      <c r="E153" s="772"/>
      <c r="F153" s="772"/>
      <c r="G153" s="786"/>
      <c r="H153" s="768"/>
    </row>
    <row r="154" spans="1:54" ht="24" customHeight="1">
      <c r="A154" s="760">
        <v>7130620013</v>
      </c>
      <c r="B154" s="761" t="s">
        <v>593</v>
      </c>
      <c r="C154" s="762" t="s">
        <v>14</v>
      </c>
      <c r="D154" s="763">
        <v>155.56</v>
      </c>
      <c r="E154" s="772" t="s">
        <v>594</v>
      </c>
      <c r="F154" s="772"/>
      <c r="G154" s="786"/>
      <c r="H154" s="768"/>
    </row>
    <row r="155" spans="1:54" ht="24" customHeight="1">
      <c r="A155" s="760">
        <v>7130620049</v>
      </c>
      <c r="B155" s="761" t="s">
        <v>595</v>
      </c>
      <c r="C155" s="762" t="s">
        <v>17</v>
      </c>
      <c r="D155" s="763">
        <v>86.95</v>
      </c>
      <c r="E155" s="772"/>
      <c r="F155" s="772"/>
      <c r="G155" s="786"/>
      <c r="H155" s="768"/>
    </row>
    <row r="156" spans="1:54" ht="24" customHeight="1">
      <c r="A156" s="760">
        <v>7130620133</v>
      </c>
      <c r="B156" s="761" t="s">
        <v>103</v>
      </c>
      <c r="C156" s="762" t="s">
        <v>17</v>
      </c>
      <c r="D156" s="763">
        <v>120.28</v>
      </c>
      <c r="E156" s="772" t="s">
        <v>596</v>
      </c>
      <c r="F156" s="772"/>
      <c r="G156" s="786"/>
      <c r="H156" s="768"/>
    </row>
    <row r="157" spans="1:54" ht="24" customHeight="1">
      <c r="A157" s="760">
        <v>7130620140</v>
      </c>
      <c r="B157" s="761" t="s">
        <v>43</v>
      </c>
      <c r="C157" s="762" t="s">
        <v>17</v>
      </c>
      <c r="D157" s="763">
        <v>120.28</v>
      </c>
      <c r="E157" s="772" t="s">
        <v>597</v>
      </c>
      <c r="F157" s="772"/>
      <c r="G157" s="786"/>
      <c r="H157" s="768"/>
    </row>
    <row r="158" spans="1:54" ht="24" customHeight="1">
      <c r="A158" s="760">
        <v>7130620573</v>
      </c>
      <c r="B158" s="761" t="s">
        <v>598</v>
      </c>
      <c r="C158" s="762" t="s">
        <v>17</v>
      </c>
      <c r="D158" s="763">
        <v>86.95</v>
      </c>
      <c r="E158" s="772" t="s">
        <v>599</v>
      </c>
      <c r="F158" s="772"/>
      <c r="G158" s="786"/>
      <c r="H158" s="768"/>
    </row>
    <row r="159" spans="1:54" ht="24" customHeight="1">
      <c r="A159" s="760">
        <v>7130620575</v>
      </c>
      <c r="B159" s="761" t="s">
        <v>600</v>
      </c>
      <c r="C159" s="762" t="s">
        <v>17</v>
      </c>
      <c r="D159" s="763">
        <v>88.4</v>
      </c>
      <c r="E159" s="770" t="s">
        <v>601</v>
      </c>
      <c r="F159" s="772"/>
      <c r="G159" s="786"/>
      <c r="H159" s="768"/>
    </row>
    <row r="160" spans="1:54" ht="24" customHeight="1">
      <c r="A160" s="760">
        <v>7130620577</v>
      </c>
      <c r="B160" s="761" t="s">
        <v>602</v>
      </c>
      <c r="C160" s="762" t="s">
        <v>17</v>
      </c>
      <c r="D160" s="763">
        <v>88.4</v>
      </c>
      <c r="E160" s="770" t="s">
        <v>603</v>
      </c>
      <c r="F160" s="772"/>
      <c r="G160" s="786"/>
      <c r="H160" s="768"/>
    </row>
    <row r="161" spans="1:54" ht="24" customHeight="1">
      <c r="A161" s="760">
        <v>7130620609</v>
      </c>
      <c r="B161" s="761" t="s">
        <v>103</v>
      </c>
      <c r="C161" s="762" t="s">
        <v>17</v>
      </c>
      <c r="D161" s="763">
        <v>86.95</v>
      </c>
      <c r="E161" s="770" t="s">
        <v>604</v>
      </c>
      <c r="F161" s="772"/>
      <c r="G161" s="786"/>
      <c r="H161" s="768"/>
    </row>
    <row r="162" spans="1:54" ht="24" customHeight="1">
      <c r="A162" s="760">
        <v>7130620614</v>
      </c>
      <c r="B162" s="761" t="s">
        <v>43</v>
      </c>
      <c r="C162" s="762" t="s">
        <v>17</v>
      </c>
      <c r="D162" s="763">
        <v>85.5</v>
      </c>
      <c r="E162" s="770" t="s">
        <v>605</v>
      </c>
      <c r="F162" s="772"/>
      <c r="G162" s="786"/>
      <c r="H162" s="768"/>
    </row>
    <row r="163" spans="1:54" ht="24" customHeight="1">
      <c r="A163" s="760">
        <v>7130620619</v>
      </c>
      <c r="B163" s="761" t="s">
        <v>44</v>
      </c>
      <c r="C163" s="762" t="s">
        <v>17</v>
      </c>
      <c r="D163" s="763">
        <v>85.5</v>
      </c>
      <c r="E163" s="770" t="s">
        <v>606</v>
      </c>
      <c r="F163" s="772"/>
      <c r="G163" s="786"/>
      <c r="H163" s="768"/>
    </row>
    <row r="164" spans="1:54" ht="24" customHeight="1">
      <c r="A164" s="760">
        <v>7130620621</v>
      </c>
      <c r="B164" s="761" t="s">
        <v>607</v>
      </c>
      <c r="C164" s="762" t="s">
        <v>17</v>
      </c>
      <c r="D164" s="763">
        <v>84.05</v>
      </c>
      <c r="E164" s="770" t="s">
        <v>608</v>
      </c>
      <c r="F164" s="772"/>
      <c r="G164" s="786"/>
      <c r="H164" s="768"/>
    </row>
    <row r="165" spans="1:54" ht="24" customHeight="1">
      <c r="A165" s="760">
        <v>7130620625</v>
      </c>
      <c r="B165" s="761" t="s">
        <v>45</v>
      </c>
      <c r="C165" s="762" t="s">
        <v>17</v>
      </c>
      <c r="D165" s="763">
        <v>84.05</v>
      </c>
      <c r="E165" s="770" t="s">
        <v>609</v>
      </c>
      <c r="F165" s="772"/>
      <c r="G165" s="786"/>
      <c r="H165" s="768"/>
    </row>
    <row r="166" spans="1:54" ht="24" customHeight="1">
      <c r="A166" s="760">
        <v>7130620627</v>
      </c>
      <c r="B166" s="761" t="s">
        <v>46</v>
      </c>
      <c r="C166" s="762" t="s">
        <v>17</v>
      </c>
      <c r="D166" s="763">
        <v>84.05</v>
      </c>
      <c r="E166" s="770" t="s">
        <v>610</v>
      </c>
      <c r="F166" s="772"/>
      <c r="G166" s="786"/>
      <c r="H166" s="768"/>
    </row>
    <row r="167" spans="1:54" ht="24" customHeight="1">
      <c r="A167" s="760">
        <v>7130620631</v>
      </c>
      <c r="B167" s="761" t="s">
        <v>104</v>
      </c>
      <c r="C167" s="762" t="s">
        <v>17</v>
      </c>
      <c r="D167" s="763">
        <v>84.05</v>
      </c>
      <c r="E167" s="770" t="s">
        <v>611</v>
      </c>
      <c r="F167" s="772"/>
      <c r="G167" s="786"/>
      <c r="H167" s="768"/>
    </row>
    <row r="168" spans="1:54" ht="24" customHeight="1">
      <c r="A168" s="760">
        <v>7130620636</v>
      </c>
      <c r="B168" s="761" t="s">
        <v>612</v>
      </c>
      <c r="C168" s="762" t="s">
        <v>17</v>
      </c>
      <c r="D168" s="763">
        <v>84.05</v>
      </c>
      <c r="E168" s="770" t="s">
        <v>613</v>
      </c>
      <c r="F168" s="772"/>
      <c r="G168" s="786"/>
      <c r="H168" s="768"/>
    </row>
    <row r="169" spans="1:54" ht="24" customHeight="1">
      <c r="A169" s="760">
        <v>7130620637</v>
      </c>
      <c r="B169" s="761" t="s">
        <v>614</v>
      </c>
      <c r="C169" s="762" t="s">
        <v>17</v>
      </c>
      <c r="D169" s="763">
        <v>84.05</v>
      </c>
      <c r="E169" s="770" t="s">
        <v>615</v>
      </c>
      <c r="F169" s="772"/>
      <c r="G169" s="786"/>
      <c r="H169" s="768"/>
    </row>
    <row r="170" spans="1:54" ht="24" customHeight="1">
      <c r="A170" s="760">
        <v>7130620713</v>
      </c>
      <c r="B170" s="761" t="s">
        <v>616</v>
      </c>
      <c r="C170" s="762" t="s">
        <v>17</v>
      </c>
      <c r="D170" s="763">
        <v>84.05</v>
      </c>
      <c r="E170" s="770" t="s">
        <v>617</v>
      </c>
      <c r="F170" s="772"/>
      <c r="G170" s="786"/>
      <c r="H170" s="768"/>
    </row>
    <row r="171" spans="1:54" ht="24" customHeight="1">
      <c r="A171" s="760">
        <v>7130620716</v>
      </c>
      <c r="B171" s="761" t="s">
        <v>618</v>
      </c>
      <c r="C171" s="762" t="s">
        <v>17</v>
      </c>
      <c r="D171" s="763">
        <v>84.05</v>
      </c>
      <c r="E171" s="770" t="s">
        <v>619</v>
      </c>
      <c r="F171" s="772"/>
      <c r="G171" s="786"/>
      <c r="H171" s="768"/>
    </row>
    <row r="172" spans="1:54" ht="24" customHeight="1">
      <c r="A172" s="760">
        <v>7130620719</v>
      </c>
      <c r="B172" s="761" t="s">
        <v>620</v>
      </c>
      <c r="C172" s="762" t="s">
        <v>17</v>
      </c>
      <c r="D172" s="763">
        <v>84.05</v>
      </c>
      <c r="E172" s="770" t="s">
        <v>621</v>
      </c>
      <c r="F172" s="772"/>
      <c r="G172" s="786"/>
      <c r="H172" s="768"/>
    </row>
    <row r="173" spans="1:54" ht="24" customHeight="1">
      <c r="A173" s="760">
        <v>7130620829</v>
      </c>
      <c r="B173" s="761" t="s">
        <v>622</v>
      </c>
      <c r="C173" s="762" t="s">
        <v>17</v>
      </c>
      <c r="D173" s="763">
        <v>84.05</v>
      </c>
      <c r="E173" s="770" t="s">
        <v>623</v>
      </c>
      <c r="F173" s="772"/>
      <c r="G173" s="786"/>
      <c r="H173" s="768"/>
    </row>
    <row r="174" spans="1:54" s="775" customFormat="1" ht="24" customHeight="1">
      <c r="A174" s="760">
        <v>7130621892</v>
      </c>
      <c r="B174" s="761" t="s">
        <v>624</v>
      </c>
      <c r="C174" s="762" t="s">
        <v>14</v>
      </c>
      <c r="D174" s="763">
        <v>520.75</v>
      </c>
      <c r="E174" s="772" t="s">
        <v>625</v>
      </c>
      <c r="F174" s="772"/>
      <c r="G174" s="786"/>
      <c r="H174" s="768"/>
      <c r="I174" s="755"/>
      <c r="J174" s="755"/>
      <c r="K174" s="755"/>
      <c r="L174" s="755"/>
      <c r="M174" s="755"/>
      <c r="N174" s="755"/>
      <c r="O174" s="755"/>
      <c r="P174" s="755"/>
      <c r="Q174" s="755"/>
      <c r="R174" s="755"/>
      <c r="S174" s="755"/>
      <c r="T174" s="755"/>
      <c r="U174" s="755"/>
      <c r="V174" s="755"/>
      <c r="W174" s="755"/>
      <c r="X174" s="755"/>
      <c r="Y174" s="755"/>
      <c r="Z174" s="755"/>
      <c r="AA174" s="755"/>
      <c r="AB174" s="755"/>
      <c r="AC174" s="755"/>
      <c r="AD174" s="755"/>
      <c r="AE174" s="755"/>
      <c r="AF174" s="755"/>
      <c r="AG174" s="755"/>
      <c r="AH174" s="755"/>
      <c r="AI174" s="755"/>
      <c r="AJ174" s="755"/>
      <c r="AK174" s="755"/>
      <c r="AL174" s="755"/>
      <c r="AM174" s="755"/>
      <c r="AN174" s="755"/>
      <c r="AO174" s="755"/>
      <c r="AP174" s="755"/>
      <c r="AQ174" s="755"/>
      <c r="AR174" s="755"/>
      <c r="AS174" s="755"/>
      <c r="AT174" s="755"/>
      <c r="AU174" s="755"/>
      <c r="AV174" s="755"/>
      <c r="AW174" s="755"/>
      <c r="AX174" s="755"/>
      <c r="AY174" s="755"/>
      <c r="AZ174" s="755"/>
      <c r="BA174" s="755"/>
      <c r="BB174" s="755"/>
    </row>
    <row r="175" spans="1:54" ht="24" customHeight="1">
      <c r="A175" s="769">
        <v>7130622922</v>
      </c>
      <c r="B175" s="770" t="s">
        <v>626</v>
      </c>
      <c r="C175" s="762" t="s">
        <v>17</v>
      </c>
      <c r="D175" s="763">
        <v>152.82</v>
      </c>
      <c r="E175" s="772" t="s">
        <v>627</v>
      </c>
      <c r="F175" s="772"/>
      <c r="G175" s="786"/>
      <c r="H175" s="768"/>
    </row>
    <row r="176" spans="1:54" ht="24" customHeight="1">
      <c r="A176" s="769">
        <v>7130640027</v>
      </c>
      <c r="B176" s="805" t="s">
        <v>320</v>
      </c>
      <c r="C176" s="806" t="s">
        <v>242</v>
      </c>
      <c r="D176" s="763">
        <v>1106.27</v>
      </c>
      <c r="E176" s="770" t="s">
        <v>628</v>
      </c>
      <c r="F176" s="772"/>
      <c r="G176" s="786"/>
      <c r="H176" s="768"/>
    </row>
    <row r="177" spans="1:11" ht="24" customHeight="1">
      <c r="A177" s="769">
        <v>7130640028</v>
      </c>
      <c r="B177" s="807" t="s">
        <v>629</v>
      </c>
      <c r="C177" s="806" t="s">
        <v>347</v>
      </c>
      <c r="D177" s="763">
        <v>958.52</v>
      </c>
      <c r="E177" s="772" t="s">
        <v>630</v>
      </c>
      <c r="F177" s="772"/>
      <c r="G177" s="786"/>
      <c r="H177" s="768"/>
    </row>
    <row r="178" spans="1:11" ht="28.5" customHeight="1">
      <c r="A178" s="760">
        <v>7130640029</v>
      </c>
      <c r="B178" s="807" t="s">
        <v>631</v>
      </c>
      <c r="C178" s="806" t="s">
        <v>65</v>
      </c>
      <c r="D178" s="763">
        <v>4090.22</v>
      </c>
      <c r="E178" s="770" t="s">
        <v>632</v>
      </c>
      <c r="F178" s="772"/>
      <c r="G178" s="786"/>
      <c r="H178" s="768"/>
    </row>
    <row r="179" spans="1:11" ht="27" customHeight="1">
      <c r="A179" s="760">
        <v>7130640030</v>
      </c>
      <c r="B179" s="389" t="s">
        <v>633</v>
      </c>
      <c r="C179" s="390" t="s">
        <v>65</v>
      </c>
      <c r="D179" s="763">
        <v>4090.64</v>
      </c>
      <c r="E179" s="770"/>
      <c r="F179" s="772"/>
      <c r="G179" s="801"/>
      <c r="H179" s="768"/>
    </row>
    <row r="180" spans="1:11" ht="27" customHeight="1">
      <c r="A180" s="760">
        <v>7130300496</v>
      </c>
      <c r="B180" s="389" t="s">
        <v>634</v>
      </c>
      <c r="C180" s="390" t="s">
        <v>242</v>
      </c>
      <c r="D180" s="763">
        <v>1769.0000000000002</v>
      </c>
      <c r="E180" s="770"/>
      <c r="F180" s="772"/>
      <c r="G180" s="801" t="s">
        <v>1848</v>
      </c>
      <c r="H180" s="768"/>
    </row>
    <row r="181" spans="1:11" ht="27.75" customHeight="1">
      <c r="A181" s="769">
        <v>7130640031</v>
      </c>
      <c r="B181" s="761" t="s">
        <v>635</v>
      </c>
      <c r="C181" s="391" t="s">
        <v>242</v>
      </c>
      <c r="D181" s="763">
        <v>2459</v>
      </c>
      <c r="E181" s="772"/>
      <c r="F181" s="772"/>
      <c r="G181" s="808" t="s">
        <v>1848</v>
      </c>
      <c r="H181" s="768"/>
    </row>
    <row r="182" spans="1:11" ht="28.5" customHeight="1">
      <c r="A182" s="769">
        <v>7130640036</v>
      </c>
      <c r="B182" s="761" t="s">
        <v>636</v>
      </c>
      <c r="C182" s="392" t="s">
        <v>242</v>
      </c>
      <c r="D182" s="763">
        <v>4874</v>
      </c>
      <c r="E182" s="770" t="s">
        <v>637</v>
      </c>
      <c r="F182" s="772"/>
      <c r="G182" s="808" t="s">
        <v>1848</v>
      </c>
      <c r="H182" s="768"/>
    </row>
    <row r="183" spans="1:11" ht="24" customHeight="1">
      <c r="A183" s="769">
        <v>7130640037</v>
      </c>
      <c r="B183" s="386" t="s">
        <v>638</v>
      </c>
      <c r="C183" s="385" t="s">
        <v>639</v>
      </c>
      <c r="D183" s="763">
        <v>1504.96</v>
      </c>
      <c r="E183" s="770"/>
      <c r="F183" s="772"/>
      <c r="G183" s="801"/>
      <c r="H183" s="768"/>
    </row>
    <row r="184" spans="1:11" ht="24" customHeight="1">
      <c r="A184" s="769">
        <v>7130640038</v>
      </c>
      <c r="B184" s="770" t="s">
        <v>638</v>
      </c>
      <c r="C184" s="762" t="s">
        <v>640</v>
      </c>
      <c r="D184" s="763">
        <v>1175.3</v>
      </c>
      <c r="E184" s="770" t="s">
        <v>641</v>
      </c>
      <c r="F184" s="772"/>
      <c r="G184" s="770"/>
      <c r="H184" s="768"/>
    </row>
    <row r="185" spans="1:11" ht="24" customHeight="1">
      <c r="A185" s="769">
        <v>7130640171</v>
      </c>
      <c r="B185" s="770" t="s">
        <v>642</v>
      </c>
      <c r="C185" s="762" t="s">
        <v>93</v>
      </c>
      <c r="D185" s="763">
        <v>106.78</v>
      </c>
      <c r="E185" s="770"/>
      <c r="F185" s="772"/>
      <c r="G185" s="801"/>
      <c r="H185" s="768"/>
    </row>
    <row r="186" spans="1:11" ht="24" customHeight="1">
      <c r="A186" s="769">
        <v>7130641396</v>
      </c>
      <c r="B186" s="770" t="s">
        <v>643</v>
      </c>
      <c r="C186" s="771" t="s">
        <v>644</v>
      </c>
      <c r="D186" s="763">
        <v>220.62</v>
      </c>
      <c r="E186" s="772" t="s">
        <v>645</v>
      </c>
      <c r="F186" s="772"/>
      <c r="G186" s="786"/>
      <c r="H186" s="768"/>
    </row>
    <row r="187" spans="1:11" ht="26.25" customHeight="1">
      <c r="A187" s="769">
        <v>7130642039</v>
      </c>
      <c r="B187" s="761" t="s">
        <v>646</v>
      </c>
      <c r="C187" s="762" t="s">
        <v>14</v>
      </c>
      <c r="D187" s="763">
        <v>870.41</v>
      </c>
      <c r="E187" s="772" t="s">
        <v>647</v>
      </c>
      <c r="F187" s="772"/>
      <c r="G187" s="786"/>
      <c r="H187" s="768"/>
    </row>
    <row r="188" spans="1:11" ht="24" customHeight="1">
      <c r="A188" s="769">
        <v>7130642041</v>
      </c>
      <c r="B188" s="761" t="s">
        <v>648</v>
      </c>
      <c r="C188" s="762" t="s">
        <v>14</v>
      </c>
      <c r="D188" s="763">
        <v>4423.96</v>
      </c>
      <c r="E188" s="770" t="s">
        <v>649</v>
      </c>
      <c r="F188" s="772"/>
      <c r="G188" s="786"/>
      <c r="H188" s="768"/>
    </row>
    <row r="189" spans="1:11" s="782" customFormat="1" ht="67.5" customHeight="1">
      <c r="A189" s="769">
        <v>7130650001</v>
      </c>
      <c r="B189" s="381" t="s">
        <v>650</v>
      </c>
      <c r="C189" s="762" t="s">
        <v>242</v>
      </c>
      <c r="D189" s="763" t="s">
        <v>1851</v>
      </c>
      <c r="E189" s="770"/>
      <c r="F189" s="809" t="s">
        <v>651</v>
      </c>
      <c r="G189" s="810" t="s">
        <v>652</v>
      </c>
      <c r="H189" s="781"/>
      <c r="K189" s="781"/>
    </row>
    <row r="190" spans="1:11" ht="82.5" customHeight="1">
      <c r="A190" s="393"/>
      <c r="B190" s="381" t="s">
        <v>653</v>
      </c>
      <c r="C190" s="394" t="s">
        <v>193</v>
      </c>
      <c r="D190" s="763">
        <v>2756</v>
      </c>
      <c r="E190" s="787"/>
      <c r="F190" s="764"/>
      <c r="G190" s="811" t="s">
        <v>945</v>
      </c>
      <c r="H190" s="768"/>
      <c r="K190" s="768"/>
    </row>
    <row r="191" spans="1:11" ht="74.25" customHeight="1">
      <c r="A191" s="393"/>
      <c r="B191" s="381" t="s">
        <v>654</v>
      </c>
      <c r="C191" s="394" t="s">
        <v>193</v>
      </c>
      <c r="D191" s="763">
        <v>3176</v>
      </c>
      <c r="E191" s="787"/>
      <c r="F191" s="764"/>
      <c r="G191" s="811" t="s">
        <v>1852</v>
      </c>
      <c r="H191" s="768"/>
      <c r="K191" s="768"/>
    </row>
    <row r="192" spans="1:11" ht="24" customHeight="1">
      <c r="A192" s="769">
        <v>7130670027</v>
      </c>
      <c r="B192" s="770" t="s">
        <v>655</v>
      </c>
      <c r="C192" s="771" t="s">
        <v>347</v>
      </c>
      <c r="D192" s="763">
        <v>151.16999999999999</v>
      </c>
      <c r="E192" s="787"/>
      <c r="F192" s="787"/>
      <c r="G192" s="786"/>
      <c r="H192" s="768"/>
    </row>
    <row r="193" spans="1:54" ht="29.25" customHeight="1">
      <c r="A193" s="769">
        <v>7130797532</v>
      </c>
      <c r="B193" s="770" t="s">
        <v>656</v>
      </c>
      <c r="C193" s="771" t="s">
        <v>347</v>
      </c>
      <c r="D193" s="763">
        <v>794.21</v>
      </c>
      <c r="E193" s="770" t="s">
        <v>657</v>
      </c>
      <c r="F193" s="772"/>
      <c r="G193" s="786"/>
      <c r="H193" s="768"/>
    </row>
    <row r="194" spans="1:54" ht="27.75" customHeight="1">
      <c r="A194" s="769">
        <v>7130797533</v>
      </c>
      <c r="B194" s="770" t="s">
        <v>658</v>
      </c>
      <c r="C194" s="771" t="s">
        <v>347</v>
      </c>
      <c r="D194" s="763">
        <v>576.46</v>
      </c>
      <c r="E194" s="772" t="s">
        <v>659</v>
      </c>
      <c r="F194" s="772"/>
      <c r="G194" s="786"/>
      <c r="H194" s="768"/>
    </row>
    <row r="195" spans="1:54" ht="24" customHeight="1">
      <c r="A195" s="760">
        <v>7130800012</v>
      </c>
      <c r="B195" s="761" t="s">
        <v>660</v>
      </c>
      <c r="C195" s="762" t="s">
        <v>93</v>
      </c>
      <c r="D195" s="763">
        <v>2371.1800000000044</v>
      </c>
      <c r="E195" s="772" t="s">
        <v>661</v>
      </c>
      <c r="F195" s="772"/>
      <c r="G195" s="764" t="s">
        <v>1848</v>
      </c>
      <c r="H195" s="768"/>
    </row>
    <row r="196" spans="1:54" s="782" customFormat="1" ht="24" customHeight="1">
      <c r="A196" s="812">
        <v>7130800014</v>
      </c>
      <c r="B196" s="793" t="s">
        <v>662</v>
      </c>
      <c r="C196" s="792" t="s">
        <v>93</v>
      </c>
      <c r="D196" s="994"/>
      <c r="E196" s="779"/>
      <c r="F196" s="779"/>
      <c r="G196" s="789" t="s">
        <v>391</v>
      </c>
      <c r="H196" s="781"/>
    </row>
    <row r="197" spans="1:54" ht="24" customHeight="1">
      <c r="A197" s="760">
        <v>7130800033</v>
      </c>
      <c r="B197" s="761" t="s">
        <v>663</v>
      </c>
      <c r="C197" s="762" t="s">
        <v>93</v>
      </c>
      <c r="D197" s="763">
        <v>4613.6900000000005</v>
      </c>
      <c r="E197" s="772" t="s">
        <v>664</v>
      </c>
      <c r="F197" s="772"/>
      <c r="G197" s="764" t="s">
        <v>1848</v>
      </c>
      <c r="H197" s="768"/>
    </row>
    <row r="198" spans="1:54" s="782" customFormat="1" ht="24" customHeight="1">
      <c r="A198" s="812">
        <v>7130800068</v>
      </c>
      <c r="B198" s="793" t="s">
        <v>665</v>
      </c>
      <c r="C198" s="792" t="s">
        <v>93</v>
      </c>
      <c r="D198" s="994"/>
      <c r="E198" s="793" t="s">
        <v>666</v>
      </c>
      <c r="F198" s="779"/>
      <c r="G198" s="789" t="s">
        <v>391</v>
      </c>
      <c r="H198" s="781"/>
    </row>
    <row r="199" spans="1:54" s="782" customFormat="1" ht="24" customHeight="1">
      <c r="A199" s="790">
        <v>7130800672</v>
      </c>
      <c r="B199" s="791" t="s">
        <v>667</v>
      </c>
      <c r="C199" s="802" t="s">
        <v>93</v>
      </c>
      <c r="D199" s="994"/>
      <c r="E199" s="793" t="s">
        <v>668</v>
      </c>
      <c r="F199" s="779"/>
      <c r="G199" s="789" t="s">
        <v>391</v>
      </c>
      <c r="H199" s="781"/>
      <c r="K199" s="781"/>
    </row>
    <row r="200" spans="1:54" s="775" customFormat="1" ht="24" customHeight="1">
      <c r="A200" s="760">
        <v>7130810005</v>
      </c>
      <c r="B200" s="761" t="s">
        <v>1853</v>
      </c>
      <c r="C200" s="762" t="s">
        <v>14</v>
      </c>
      <c r="D200" s="763">
        <v>109.43</v>
      </c>
      <c r="E200" s="772" t="s">
        <v>669</v>
      </c>
      <c r="F200" s="772"/>
      <c r="G200" s="786"/>
      <c r="H200" s="768"/>
      <c r="I200" s="755"/>
      <c r="J200" s="755"/>
      <c r="K200" s="755"/>
      <c r="L200" s="755"/>
      <c r="M200" s="755"/>
      <c r="N200" s="755"/>
      <c r="O200" s="755"/>
      <c r="P200" s="755"/>
      <c r="Q200" s="755"/>
      <c r="R200" s="755"/>
      <c r="S200" s="755"/>
      <c r="T200" s="755"/>
      <c r="U200" s="755"/>
      <c r="V200" s="755"/>
      <c r="W200" s="755"/>
      <c r="X200" s="755"/>
      <c r="Y200" s="755"/>
      <c r="Z200" s="755"/>
      <c r="AA200" s="755"/>
      <c r="AB200" s="755"/>
      <c r="AC200" s="755"/>
      <c r="AD200" s="755"/>
      <c r="AE200" s="755"/>
      <c r="AF200" s="755"/>
      <c r="AG200" s="755"/>
      <c r="AH200" s="755"/>
      <c r="AI200" s="755"/>
      <c r="AJ200" s="755"/>
      <c r="AK200" s="755"/>
      <c r="AL200" s="755"/>
      <c r="AM200" s="755"/>
      <c r="AN200" s="755"/>
      <c r="AO200" s="755"/>
      <c r="AP200" s="755"/>
      <c r="AQ200" s="755"/>
      <c r="AR200" s="755"/>
      <c r="AS200" s="755"/>
      <c r="AT200" s="755"/>
      <c r="AU200" s="755"/>
      <c r="AV200" s="755"/>
      <c r="AW200" s="755"/>
      <c r="AX200" s="755"/>
      <c r="AY200" s="755"/>
      <c r="AZ200" s="755"/>
      <c r="BA200" s="755"/>
      <c r="BB200" s="755"/>
    </row>
    <row r="201" spans="1:54" s="775" customFormat="1" ht="24" customHeight="1">
      <c r="A201" s="760">
        <v>7130810006</v>
      </c>
      <c r="B201" s="761" t="s">
        <v>1854</v>
      </c>
      <c r="C201" s="762" t="s">
        <v>52</v>
      </c>
      <c r="D201" s="763">
        <v>7486.37</v>
      </c>
      <c r="E201" s="770" t="s">
        <v>670</v>
      </c>
      <c r="F201" s="772"/>
      <c r="G201" s="786"/>
      <c r="H201" s="768"/>
      <c r="I201" s="755"/>
      <c r="J201" s="755"/>
      <c r="K201" s="755"/>
      <c r="L201" s="755"/>
      <c r="M201" s="755"/>
      <c r="N201" s="755"/>
      <c r="O201" s="755"/>
      <c r="P201" s="755"/>
      <c r="Q201" s="755"/>
      <c r="R201" s="755"/>
      <c r="S201" s="755"/>
      <c r="T201" s="755"/>
      <c r="U201" s="755"/>
      <c r="V201" s="755"/>
      <c r="W201" s="755"/>
      <c r="X201" s="755"/>
      <c r="Y201" s="755"/>
      <c r="Z201" s="755"/>
      <c r="AA201" s="755"/>
      <c r="AB201" s="755"/>
      <c r="AC201" s="755"/>
      <c r="AD201" s="755"/>
      <c r="AE201" s="755"/>
      <c r="AF201" s="755"/>
      <c r="AG201" s="755"/>
      <c r="AH201" s="755"/>
      <c r="AI201" s="755"/>
      <c r="AJ201" s="755"/>
      <c r="AK201" s="755"/>
      <c r="AL201" s="755"/>
      <c r="AM201" s="755"/>
      <c r="AN201" s="755"/>
      <c r="AO201" s="755"/>
      <c r="AP201" s="755"/>
      <c r="AQ201" s="755"/>
      <c r="AR201" s="755"/>
      <c r="AS201" s="755"/>
      <c r="AT201" s="755"/>
      <c r="AU201" s="755"/>
      <c r="AV201" s="755"/>
      <c r="AW201" s="755"/>
      <c r="AX201" s="755"/>
      <c r="AY201" s="755"/>
      <c r="AZ201" s="755"/>
      <c r="BA201" s="755"/>
      <c r="BB201" s="755"/>
    </row>
    <row r="202" spans="1:54" s="775" customFormat="1" ht="24" customHeight="1">
      <c r="A202" s="760">
        <v>7130810208</v>
      </c>
      <c r="B202" s="761" t="s">
        <v>671</v>
      </c>
      <c r="C202" s="762" t="s">
        <v>52</v>
      </c>
      <c r="D202" s="763">
        <v>9386.5499999999993</v>
      </c>
      <c r="E202" s="770"/>
      <c r="F202" s="772"/>
      <c r="G202" s="772"/>
      <c r="H202" s="768"/>
      <c r="I202" s="755"/>
      <c r="J202" s="755"/>
      <c r="K202" s="755"/>
      <c r="L202" s="755"/>
      <c r="M202" s="755"/>
      <c r="N202" s="755"/>
      <c r="O202" s="755"/>
      <c r="P202" s="755"/>
      <c r="Q202" s="755"/>
      <c r="R202" s="755"/>
      <c r="S202" s="755"/>
      <c r="T202" s="755"/>
      <c r="U202" s="755"/>
      <c r="V202" s="755"/>
      <c r="W202" s="755"/>
      <c r="X202" s="755"/>
      <c r="Y202" s="755"/>
      <c r="Z202" s="755"/>
      <c r="AA202" s="755"/>
      <c r="AB202" s="755"/>
      <c r="AC202" s="755"/>
      <c r="AD202" s="755"/>
      <c r="AE202" s="755"/>
      <c r="AF202" s="755"/>
      <c r="AG202" s="755"/>
      <c r="AH202" s="755"/>
      <c r="AI202" s="755"/>
      <c r="AJ202" s="755"/>
      <c r="AK202" s="755"/>
      <c r="AL202" s="755"/>
      <c r="AM202" s="755"/>
      <c r="AN202" s="755"/>
      <c r="AO202" s="755"/>
      <c r="AP202" s="755"/>
      <c r="AQ202" s="755"/>
      <c r="AR202" s="755"/>
      <c r="AS202" s="755"/>
      <c r="AT202" s="755"/>
      <c r="AU202" s="755"/>
      <c r="AV202" s="755"/>
      <c r="AW202" s="755"/>
      <c r="AX202" s="755"/>
      <c r="AY202" s="755"/>
      <c r="AZ202" s="755"/>
      <c r="BA202" s="755"/>
      <c r="BB202" s="755"/>
    </row>
    <row r="203" spans="1:54" s="775" customFormat="1" ht="24" customHeight="1">
      <c r="A203" s="760">
        <v>7130870005</v>
      </c>
      <c r="B203" s="761" t="s">
        <v>672</v>
      </c>
      <c r="C203" s="762" t="s">
        <v>23</v>
      </c>
      <c r="D203" s="763">
        <v>175.2</v>
      </c>
      <c r="E203" s="772" t="s">
        <v>673</v>
      </c>
      <c r="F203" s="772"/>
      <c r="G203" s="786"/>
      <c r="H203" s="768"/>
      <c r="I203" s="755"/>
      <c r="J203" s="755"/>
      <c r="K203" s="755"/>
      <c r="L203" s="755"/>
      <c r="M203" s="755"/>
      <c r="N203" s="755"/>
      <c r="O203" s="755"/>
      <c r="P203" s="755"/>
      <c r="Q203" s="755"/>
      <c r="R203" s="755"/>
      <c r="S203" s="755"/>
      <c r="T203" s="755"/>
      <c r="U203" s="755"/>
      <c r="V203" s="755"/>
      <c r="W203" s="755"/>
      <c r="X203" s="755"/>
      <c r="Y203" s="755"/>
      <c r="Z203" s="755"/>
      <c r="AA203" s="755"/>
      <c r="AB203" s="755"/>
      <c r="AC203" s="755"/>
      <c r="AD203" s="755"/>
      <c r="AE203" s="755"/>
      <c r="AF203" s="755"/>
      <c r="AG203" s="755"/>
      <c r="AH203" s="755"/>
      <c r="AI203" s="755"/>
      <c r="AJ203" s="755"/>
      <c r="AK203" s="755"/>
      <c r="AL203" s="755"/>
      <c r="AM203" s="755"/>
      <c r="AN203" s="755"/>
      <c r="AO203" s="755"/>
      <c r="AP203" s="755"/>
      <c r="AQ203" s="755"/>
      <c r="AR203" s="755"/>
      <c r="AS203" s="755"/>
      <c r="AT203" s="755"/>
      <c r="AU203" s="755"/>
      <c r="AV203" s="755"/>
      <c r="AW203" s="755"/>
      <c r="AX203" s="755"/>
      <c r="AY203" s="755"/>
      <c r="AZ203" s="755"/>
      <c r="BA203" s="755"/>
      <c r="BB203" s="755"/>
    </row>
    <row r="204" spans="1:54" s="775" customFormat="1" ht="24" customHeight="1">
      <c r="A204" s="760">
        <v>7130810026</v>
      </c>
      <c r="B204" s="761" t="s">
        <v>674</v>
      </c>
      <c r="C204" s="762" t="s">
        <v>23</v>
      </c>
      <c r="D204" s="763">
        <v>326.97000000000003</v>
      </c>
      <c r="E204" s="772" t="s">
        <v>673</v>
      </c>
      <c r="F204" s="772"/>
      <c r="G204" s="786"/>
      <c r="H204" s="768"/>
      <c r="I204" s="755"/>
      <c r="J204" s="755"/>
      <c r="K204" s="755"/>
      <c r="L204" s="755"/>
      <c r="M204" s="755"/>
      <c r="N204" s="755"/>
      <c r="O204" s="755"/>
      <c r="P204" s="755"/>
      <c r="Q204" s="755"/>
      <c r="R204" s="755"/>
      <c r="S204" s="755"/>
      <c r="T204" s="755"/>
      <c r="U204" s="755"/>
      <c r="V204" s="755"/>
      <c r="W204" s="755"/>
      <c r="X204" s="755"/>
      <c r="Y204" s="755"/>
      <c r="Z204" s="755"/>
      <c r="AA204" s="755"/>
      <c r="AB204" s="755"/>
      <c r="AC204" s="755"/>
      <c r="AD204" s="755"/>
      <c r="AE204" s="755"/>
      <c r="AF204" s="755"/>
      <c r="AG204" s="755"/>
      <c r="AH204" s="755"/>
      <c r="AI204" s="755"/>
      <c r="AJ204" s="755"/>
      <c r="AK204" s="755"/>
      <c r="AL204" s="755"/>
      <c r="AM204" s="755"/>
      <c r="AN204" s="755"/>
      <c r="AO204" s="755"/>
      <c r="AP204" s="755"/>
      <c r="AQ204" s="755"/>
      <c r="AR204" s="755"/>
      <c r="AS204" s="755"/>
      <c r="AT204" s="755"/>
      <c r="AU204" s="755"/>
      <c r="AV204" s="755"/>
      <c r="AW204" s="755"/>
      <c r="AX204" s="755"/>
      <c r="AY204" s="755"/>
      <c r="AZ204" s="755"/>
      <c r="BA204" s="755"/>
      <c r="BB204" s="755"/>
    </row>
    <row r="205" spans="1:54" s="775" customFormat="1" ht="24" customHeight="1">
      <c r="A205" s="760">
        <v>7130810060</v>
      </c>
      <c r="B205" s="761" t="s">
        <v>675</v>
      </c>
      <c r="C205" s="762" t="s">
        <v>89</v>
      </c>
      <c r="D205" s="763">
        <v>87.6</v>
      </c>
      <c r="E205" s="772" t="s">
        <v>676</v>
      </c>
      <c r="F205" s="772"/>
      <c r="G205" s="786"/>
      <c r="H205" s="768"/>
      <c r="I205" s="755"/>
      <c r="J205" s="755"/>
      <c r="K205" s="755"/>
      <c r="L205" s="755"/>
      <c r="M205" s="755"/>
      <c r="N205" s="755"/>
      <c r="O205" s="755"/>
      <c r="P205" s="755"/>
      <c r="Q205" s="755"/>
      <c r="R205" s="755"/>
      <c r="S205" s="755"/>
      <c r="T205" s="755"/>
      <c r="U205" s="755"/>
      <c r="V205" s="755"/>
      <c r="W205" s="755"/>
      <c r="X205" s="755"/>
      <c r="Y205" s="755"/>
      <c r="Z205" s="755"/>
      <c r="AA205" s="755"/>
      <c r="AB205" s="755"/>
      <c r="AC205" s="755"/>
      <c r="AD205" s="755"/>
      <c r="AE205" s="755"/>
      <c r="AF205" s="755"/>
      <c r="AG205" s="755"/>
      <c r="AH205" s="755"/>
      <c r="AI205" s="755"/>
      <c r="AJ205" s="755"/>
      <c r="AK205" s="755"/>
      <c r="AL205" s="755"/>
      <c r="AM205" s="755"/>
      <c r="AN205" s="755"/>
      <c r="AO205" s="755"/>
      <c r="AP205" s="755"/>
      <c r="AQ205" s="755"/>
      <c r="AR205" s="755"/>
      <c r="AS205" s="755"/>
      <c r="AT205" s="755"/>
      <c r="AU205" s="755"/>
      <c r="AV205" s="755"/>
      <c r="AW205" s="755"/>
      <c r="AX205" s="755"/>
      <c r="AY205" s="755"/>
      <c r="AZ205" s="755"/>
      <c r="BA205" s="755"/>
      <c r="BB205" s="755"/>
    </row>
    <row r="206" spans="1:54" s="775" customFormat="1" ht="24" customHeight="1">
      <c r="A206" s="760">
        <v>7130810213</v>
      </c>
      <c r="B206" s="386" t="s">
        <v>677</v>
      </c>
      <c r="C206" s="762" t="s">
        <v>89</v>
      </c>
      <c r="D206" s="763">
        <v>692.78</v>
      </c>
      <c r="E206" s="772"/>
      <c r="F206" s="772"/>
      <c r="G206" s="772"/>
      <c r="H206" s="768"/>
      <c r="I206" s="755"/>
      <c r="J206" s="755"/>
      <c r="K206" s="755"/>
      <c r="L206" s="755"/>
      <c r="M206" s="755"/>
      <c r="N206" s="755"/>
      <c r="O206" s="755"/>
      <c r="P206" s="755"/>
      <c r="Q206" s="755"/>
      <c r="R206" s="755"/>
      <c r="S206" s="755"/>
      <c r="T206" s="755"/>
      <c r="U206" s="755"/>
      <c r="V206" s="755"/>
      <c r="W206" s="755"/>
      <c r="X206" s="755"/>
      <c r="Y206" s="755"/>
      <c r="Z206" s="755"/>
      <c r="AA206" s="755"/>
      <c r="AB206" s="755"/>
      <c r="AC206" s="755"/>
      <c r="AD206" s="755"/>
      <c r="AE206" s="755"/>
      <c r="AF206" s="755"/>
      <c r="AG206" s="755"/>
      <c r="AH206" s="755"/>
      <c r="AI206" s="755"/>
      <c r="AJ206" s="755"/>
      <c r="AK206" s="755"/>
      <c r="AL206" s="755"/>
      <c r="AM206" s="755"/>
      <c r="AN206" s="755"/>
      <c r="AO206" s="755"/>
      <c r="AP206" s="755"/>
      <c r="AQ206" s="755"/>
      <c r="AR206" s="755"/>
      <c r="AS206" s="755"/>
      <c r="AT206" s="755"/>
      <c r="AU206" s="755"/>
      <c r="AV206" s="755"/>
      <c r="AW206" s="755"/>
      <c r="AX206" s="755"/>
      <c r="AY206" s="755"/>
      <c r="AZ206" s="755"/>
      <c r="BA206" s="755"/>
      <c r="BB206" s="755"/>
    </row>
    <row r="207" spans="1:54" s="775" customFormat="1" ht="24" customHeight="1">
      <c r="A207" s="760">
        <v>7130810214</v>
      </c>
      <c r="B207" s="386" t="s">
        <v>678</v>
      </c>
      <c r="C207" s="762" t="s">
        <v>89</v>
      </c>
      <c r="D207" s="763">
        <v>1386.65</v>
      </c>
      <c r="E207" s="772"/>
      <c r="F207" s="772"/>
      <c r="G207" s="772"/>
      <c r="H207" s="768"/>
      <c r="I207" s="755"/>
      <c r="J207" s="755"/>
      <c r="K207" s="755"/>
      <c r="L207" s="755"/>
      <c r="M207" s="755"/>
      <c r="N207" s="755"/>
      <c r="O207" s="755"/>
      <c r="P207" s="755"/>
      <c r="Q207" s="755"/>
      <c r="R207" s="755"/>
      <c r="S207" s="755"/>
      <c r="T207" s="755"/>
      <c r="U207" s="755"/>
      <c r="V207" s="755"/>
      <c r="W207" s="755"/>
      <c r="X207" s="755"/>
      <c r="Y207" s="755"/>
      <c r="Z207" s="755"/>
      <c r="AA207" s="755"/>
      <c r="AB207" s="755"/>
      <c r="AC207" s="755"/>
      <c r="AD207" s="755"/>
      <c r="AE207" s="755"/>
      <c r="AF207" s="755"/>
      <c r="AG207" s="755"/>
      <c r="AH207" s="755"/>
      <c r="AI207" s="755"/>
      <c r="AJ207" s="755"/>
      <c r="AK207" s="755"/>
      <c r="AL207" s="755"/>
      <c r="AM207" s="755"/>
      <c r="AN207" s="755"/>
      <c r="AO207" s="755"/>
      <c r="AP207" s="755"/>
      <c r="AQ207" s="755"/>
      <c r="AR207" s="755"/>
      <c r="AS207" s="755"/>
      <c r="AT207" s="755"/>
      <c r="AU207" s="755"/>
      <c r="AV207" s="755"/>
      <c r="AW207" s="755"/>
      <c r="AX207" s="755"/>
      <c r="AY207" s="755"/>
      <c r="AZ207" s="755"/>
      <c r="BA207" s="755"/>
      <c r="BB207" s="755"/>
    </row>
    <row r="208" spans="1:54" s="775" customFormat="1" ht="24" customHeight="1">
      <c r="A208" s="760">
        <v>7130810215</v>
      </c>
      <c r="B208" s="386" t="s">
        <v>679</v>
      </c>
      <c r="C208" s="762" t="s">
        <v>89</v>
      </c>
      <c r="D208" s="763">
        <v>1703.35</v>
      </c>
      <c r="E208" s="772"/>
      <c r="F208" s="772"/>
      <c r="G208" s="772"/>
      <c r="H208" s="768"/>
      <c r="I208" s="755"/>
      <c r="J208" s="755"/>
      <c r="K208" s="755"/>
      <c r="L208" s="755"/>
      <c r="M208" s="755"/>
      <c r="N208" s="755"/>
      <c r="O208" s="755"/>
      <c r="P208" s="755"/>
      <c r="Q208" s="755"/>
      <c r="R208" s="755"/>
      <c r="S208" s="755"/>
      <c r="T208" s="755"/>
      <c r="U208" s="755"/>
      <c r="V208" s="755"/>
      <c r="W208" s="755"/>
      <c r="X208" s="755"/>
      <c r="Y208" s="755"/>
      <c r="Z208" s="755"/>
      <c r="AA208" s="755"/>
      <c r="AB208" s="755"/>
      <c r="AC208" s="755"/>
      <c r="AD208" s="755"/>
      <c r="AE208" s="755"/>
      <c r="AF208" s="755"/>
      <c r="AG208" s="755"/>
      <c r="AH208" s="755"/>
      <c r="AI208" s="755"/>
      <c r="AJ208" s="755"/>
      <c r="AK208" s="755"/>
      <c r="AL208" s="755"/>
      <c r="AM208" s="755"/>
      <c r="AN208" s="755"/>
      <c r="AO208" s="755"/>
      <c r="AP208" s="755"/>
      <c r="AQ208" s="755"/>
      <c r="AR208" s="755"/>
      <c r="AS208" s="755"/>
      <c r="AT208" s="755"/>
      <c r="AU208" s="755"/>
      <c r="AV208" s="755"/>
      <c r="AW208" s="755"/>
      <c r="AX208" s="755"/>
      <c r="AY208" s="755"/>
      <c r="AZ208" s="755"/>
      <c r="BA208" s="755"/>
      <c r="BB208" s="755"/>
    </row>
    <row r="209" spans="1:54" s="775" customFormat="1" ht="24" customHeight="1">
      <c r="A209" s="760">
        <v>7130810217</v>
      </c>
      <c r="B209" s="386" t="s">
        <v>680</v>
      </c>
      <c r="C209" s="762" t="s">
        <v>89</v>
      </c>
      <c r="D209" s="763">
        <v>252.91</v>
      </c>
      <c r="E209" s="772"/>
      <c r="F209" s="772"/>
      <c r="G209" s="772"/>
      <c r="H209" s="768"/>
      <c r="I209" s="755"/>
      <c r="J209" s="755"/>
      <c r="K209" s="755"/>
      <c r="L209" s="755"/>
      <c r="M209" s="755"/>
      <c r="N209" s="755"/>
      <c r="O209" s="755"/>
      <c r="P209" s="755"/>
      <c r="Q209" s="755"/>
      <c r="R209" s="755"/>
      <c r="S209" s="755"/>
      <c r="T209" s="755"/>
      <c r="U209" s="755"/>
      <c r="V209" s="755"/>
      <c r="W209" s="755"/>
      <c r="X209" s="755"/>
      <c r="Y209" s="755"/>
      <c r="Z209" s="755"/>
      <c r="AA209" s="755"/>
      <c r="AB209" s="755"/>
      <c r="AC209" s="755"/>
      <c r="AD209" s="755"/>
      <c r="AE209" s="755"/>
      <c r="AF209" s="755"/>
      <c r="AG209" s="755"/>
      <c r="AH209" s="755"/>
      <c r="AI209" s="755"/>
      <c r="AJ209" s="755"/>
      <c r="AK209" s="755"/>
      <c r="AL209" s="755"/>
      <c r="AM209" s="755"/>
      <c r="AN209" s="755"/>
      <c r="AO209" s="755"/>
      <c r="AP209" s="755"/>
      <c r="AQ209" s="755"/>
      <c r="AR209" s="755"/>
      <c r="AS209" s="755"/>
      <c r="AT209" s="755"/>
      <c r="AU209" s="755"/>
      <c r="AV209" s="755"/>
      <c r="AW209" s="755"/>
      <c r="AX209" s="755"/>
      <c r="AY209" s="755"/>
      <c r="AZ209" s="755"/>
      <c r="BA209" s="755"/>
      <c r="BB209" s="755"/>
    </row>
    <row r="210" spans="1:54" s="775" customFormat="1" ht="24" customHeight="1">
      <c r="A210" s="760">
        <v>7130810244</v>
      </c>
      <c r="B210" s="386" t="s">
        <v>681</v>
      </c>
      <c r="C210" s="762" t="s">
        <v>89</v>
      </c>
      <c r="D210" s="763">
        <v>221.03</v>
      </c>
      <c r="E210" s="772"/>
      <c r="F210" s="772"/>
      <c r="G210" s="772"/>
      <c r="H210" s="768"/>
      <c r="I210" s="755"/>
      <c r="J210" s="755"/>
      <c r="K210" s="755"/>
      <c r="L210" s="755"/>
      <c r="M210" s="755"/>
      <c r="N210" s="755"/>
      <c r="O210" s="755"/>
      <c r="P210" s="755"/>
      <c r="Q210" s="755"/>
      <c r="R210" s="755"/>
      <c r="S210" s="755"/>
      <c r="T210" s="755"/>
      <c r="U210" s="755"/>
      <c r="V210" s="755"/>
      <c r="W210" s="755"/>
      <c r="X210" s="755"/>
      <c r="Y210" s="755"/>
      <c r="Z210" s="755"/>
      <c r="AA210" s="755"/>
      <c r="AB210" s="755"/>
      <c r="AC210" s="755"/>
      <c r="AD210" s="755"/>
      <c r="AE210" s="755"/>
      <c r="AF210" s="755"/>
      <c r="AG210" s="755"/>
      <c r="AH210" s="755"/>
      <c r="AI210" s="755"/>
      <c r="AJ210" s="755"/>
      <c r="AK210" s="755"/>
      <c r="AL210" s="755"/>
      <c r="AM210" s="755"/>
      <c r="AN210" s="755"/>
      <c r="AO210" s="755"/>
      <c r="AP210" s="755"/>
      <c r="AQ210" s="755"/>
      <c r="AR210" s="755"/>
      <c r="AS210" s="755"/>
      <c r="AT210" s="755"/>
      <c r="AU210" s="755"/>
      <c r="AV210" s="755"/>
      <c r="AW210" s="755"/>
      <c r="AX210" s="755"/>
      <c r="AY210" s="755"/>
      <c r="AZ210" s="755"/>
      <c r="BA210" s="755"/>
      <c r="BB210" s="755"/>
    </row>
    <row r="211" spans="1:54" ht="24" customHeight="1">
      <c r="A211" s="769">
        <v>7130810076</v>
      </c>
      <c r="B211" s="761" t="s">
        <v>682</v>
      </c>
      <c r="C211" s="762" t="s">
        <v>89</v>
      </c>
      <c r="D211" s="763">
        <v>76.37</v>
      </c>
      <c r="E211" s="772" t="s">
        <v>683</v>
      </c>
      <c r="F211" s="772"/>
      <c r="G211" s="786"/>
      <c r="H211" s="768"/>
    </row>
    <row r="212" spans="1:54" ht="24" customHeight="1">
      <c r="A212" s="769">
        <v>7130810077</v>
      </c>
      <c r="B212" s="807" t="s">
        <v>684</v>
      </c>
      <c r="C212" s="796" t="s">
        <v>89</v>
      </c>
      <c r="D212" s="763">
        <v>583.15</v>
      </c>
      <c r="E212" s="772" t="s">
        <v>685</v>
      </c>
      <c r="F212" s="772"/>
      <c r="G212" s="786"/>
      <c r="H212" s="768"/>
    </row>
    <row r="213" spans="1:54" ht="24" customHeight="1">
      <c r="A213" s="769">
        <v>7130810102</v>
      </c>
      <c r="B213" s="770" t="s">
        <v>686</v>
      </c>
      <c r="C213" s="796" t="s">
        <v>89</v>
      </c>
      <c r="D213" s="763">
        <v>463.41</v>
      </c>
      <c r="E213" s="772" t="s">
        <v>687</v>
      </c>
      <c r="F213" s="772"/>
      <c r="G213" s="786"/>
      <c r="H213" s="768"/>
    </row>
    <row r="214" spans="1:54" s="775" customFormat="1" ht="24" customHeight="1">
      <c r="A214" s="769">
        <v>7130810193</v>
      </c>
      <c r="B214" s="770" t="s">
        <v>688</v>
      </c>
      <c r="C214" s="796" t="s">
        <v>23</v>
      </c>
      <c r="D214" s="763">
        <v>326.97000000000003</v>
      </c>
      <c r="E214" s="770" t="s">
        <v>689</v>
      </c>
      <c r="F214" s="772"/>
      <c r="G214" s="786"/>
      <c r="H214" s="768"/>
      <c r="I214" s="755"/>
      <c r="J214" s="755"/>
      <c r="K214" s="755"/>
      <c r="L214" s="755"/>
      <c r="M214" s="755"/>
      <c r="N214" s="755"/>
      <c r="O214" s="755"/>
      <c r="P214" s="755"/>
      <c r="Q214" s="755"/>
      <c r="R214" s="755"/>
      <c r="S214" s="755"/>
      <c r="T214" s="755"/>
      <c r="U214" s="755"/>
      <c r="V214" s="755"/>
      <c r="W214" s="755"/>
      <c r="X214" s="755"/>
      <c r="Y214" s="755"/>
      <c r="Z214" s="755"/>
      <c r="AA214" s="755"/>
      <c r="AB214" s="755"/>
      <c r="AC214" s="755"/>
      <c r="AD214" s="755"/>
      <c r="AE214" s="755"/>
      <c r="AF214" s="755"/>
      <c r="AG214" s="755"/>
      <c r="AH214" s="755"/>
      <c r="AI214" s="755"/>
      <c r="AJ214" s="755"/>
      <c r="AK214" s="755"/>
      <c r="AL214" s="755"/>
      <c r="AM214" s="755"/>
      <c r="AN214" s="755"/>
      <c r="AO214" s="755"/>
      <c r="AP214" s="755"/>
      <c r="AQ214" s="755"/>
      <c r="AR214" s="755"/>
      <c r="AS214" s="755"/>
      <c r="AT214" s="755"/>
      <c r="AU214" s="755"/>
      <c r="AV214" s="755"/>
      <c r="AW214" s="755"/>
      <c r="AX214" s="755"/>
      <c r="AY214" s="755"/>
      <c r="AZ214" s="755"/>
      <c r="BA214" s="755"/>
      <c r="BB214" s="755"/>
    </row>
    <row r="215" spans="1:54" s="775" customFormat="1" ht="24" customHeight="1">
      <c r="A215" s="769">
        <v>7130810201</v>
      </c>
      <c r="B215" s="770" t="s">
        <v>690</v>
      </c>
      <c r="C215" s="796" t="s">
        <v>23</v>
      </c>
      <c r="D215" s="763">
        <v>347.95</v>
      </c>
      <c r="E215" s="770" t="s">
        <v>691</v>
      </c>
      <c r="F215" s="772"/>
      <c r="G215" s="786"/>
      <c r="H215" s="768"/>
      <c r="I215" s="755"/>
      <c r="J215" s="755"/>
      <c r="K215" s="755"/>
      <c r="L215" s="755"/>
      <c r="M215" s="755"/>
      <c r="N215" s="755"/>
      <c r="O215" s="755"/>
      <c r="P215" s="755"/>
      <c r="Q215" s="755"/>
      <c r="R215" s="755"/>
      <c r="S215" s="755"/>
      <c r="T215" s="755"/>
      <c r="U215" s="755"/>
      <c r="V215" s="755"/>
      <c r="W215" s="755"/>
      <c r="X215" s="755"/>
      <c r="Y215" s="755"/>
      <c r="Z215" s="755"/>
      <c r="AA215" s="755"/>
      <c r="AB215" s="755"/>
      <c r="AC215" s="755"/>
      <c r="AD215" s="755"/>
      <c r="AE215" s="755"/>
      <c r="AF215" s="755"/>
      <c r="AG215" s="755"/>
      <c r="AH215" s="755"/>
      <c r="AI215" s="755"/>
      <c r="AJ215" s="755"/>
      <c r="AK215" s="755"/>
      <c r="AL215" s="755"/>
      <c r="AM215" s="755"/>
      <c r="AN215" s="755"/>
      <c r="AO215" s="755"/>
      <c r="AP215" s="755"/>
      <c r="AQ215" s="755"/>
      <c r="AR215" s="755"/>
      <c r="AS215" s="755"/>
      <c r="AT215" s="755"/>
      <c r="AU215" s="755"/>
      <c r="AV215" s="755"/>
      <c r="AW215" s="755"/>
      <c r="AX215" s="755"/>
      <c r="AY215" s="755"/>
      <c r="AZ215" s="755"/>
      <c r="BA215" s="755"/>
      <c r="BB215" s="755"/>
    </row>
    <row r="216" spans="1:54" s="775" customFormat="1" ht="24" customHeight="1">
      <c r="A216" s="769">
        <v>7130810216</v>
      </c>
      <c r="B216" s="770" t="s">
        <v>692</v>
      </c>
      <c r="C216" s="796" t="s">
        <v>23</v>
      </c>
      <c r="D216" s="763">
        <v>347.95</v>
      </c>
      <c r="E216" s="770" t="s">
        <v>693</v>
      </c>
      <c r="F216" s="772"/>
      <c r="G216" s="786"/>
      <c r="H216" s="768"/>
      <c r="I216" s="755"/>
      <c r="J216" s="755"/>
      <c r="K216" s="755"/>
      <c r="L216" s="755"/>
      <c r="M216" s="755"/>
      <c r="N216" s="755"/>
      <c r="O216" s="755"/>
      <c r="P216" s="755"/>
      <c r="Q216" s="755"/>
      <c r="R216" s="755"/>
      <c r="S216" s="755"/>
      <c r="T216" s="755"/>
      <c r="U216" s="755"/>
      <c r="V216" s="755"/>
      <c r="W216" s="755"/>
      <c r="X216" s="755"/>
      <c r="Y216" s="755"/>
      <c r="Z216" s="755"/>
      <c r="AA216" s="755"/>
      <c r="AB216" s="755"/>
      <c r="AC216" s="755"/>
      <c r="AD216" s="755"/>
      <c r="AE216" s="755"/>
      <c r="AF216" s="755"/>
      <c r="AG216" s="755"/>
      <c r="AH216" s="755"/>
      <c r="AI216" s="755"/>
      <c r="AJ216" s="755"/>
      <c r="AK216" s="755"/>
      <c r="AL216" s="755"/>
      <c r="AM216" s="755"/>
      <c r="AN216" s="755"/>
      <c r="AO216" s="755"/>
      <c r="AP216" s="755"/>
      <c r="AQ216" s="755"/>
      <c r="AR216" s="755"/>
      <c r="AS216" s="755"/>
      <c r="AT216" s="755"/>
      <c r="AU216" s="755"/>
      <c r="AV216" s="755"/>
      <c r="AW216" s="755"/>
      <c r="AX216" s="755"/>
      <c r="AY216" s="755"/>
      <c r="AZ216" s="755"/>
      <c r="BA216" s="755"/>
      <c r="BB216" s="755"/>
    </row>
    <row r="217" spans="1:54" s="775" customFormat="1" ht="24" customHeight="1">
      <c r="A217" s="769">
        <v>7130810241</v>
      </c>
      <c r="B217" s="770" t="s">
        <v>694</v>
      </c>
      <c r="C217" s="796" t="s">
        <v>23</v>
      </c>
      <c r="D217" s="763">
        <v>347.95</v>
      </c>
      <c r="E217" s="770"/>
      <c r="F217" s="772"/>
      <c r="G217" s="772"/>
      <c r="H217" s="768"/>
      <c r="I217" s="755"/>
      <c r="J217" s="755"/>
      <c r="K217" s="755"/>
      <c r="L217" s="755"/>
      <c r="M217" s="755"/>
      <c r="N217" s="755"/>
      <c r="O217" s="755"/>
      <c r="P217" s="755"/>
      <c r="Q217" s="755"/>
      <c r="R217" s="755"/>
      <c r="S217" s="755"/>
      <c r="T217" s="755"/>
      <c r="U217" s="755"/>
      <c r="V217" s="755"/>
      <c r="W217" s="755"/>
      <c r="X217" s="755"/>
      <c r="Y217" s="755"/>
      <c r="Z217" s="755"/>
      <c r="AA217" s="755"/>
      <c r="AB217" s="755"/>
      <c r="AC217" s="755"/>
      <c r="AD217" s="755"/>
      <c r="AE217" s="755"/>
      <c r="AF217" s="755"/>
      <c r="AG217" s="755"/>
      <c r="AH217" s="755"/>
      <c r="AI217" s="755"/>
      <c r="AJ217" s="755"/>
      <c r="AK217" s="755"/>
      <c r="AL217" s="755"/>
      <c r="AM217" s="755"/>
      <c r="AN217" s="755"/>
      <c r="AO217" s="755"/>
      <c r="AP217" s="755"/>
      <c r="AQ217" s="755"/>
      <c r="AR217" s="755"/>
      <c r="AS217" s="755"/>
      <c r="AT217" s="755"/>
      <c r="AU217" s="755"/>
      <c r="AV217" s="755"/>
      <c r="AW217" s="755"/>
      <c r="AX217" s="755"/>
      <c r="AY217" s="755"/>
      <c r="AZ217" s="755"/>
      <c r="BA217" s="755"/>
      <c r="BB217" s="755"/>
    </row>
    <row r="218" spans="1:54" s="775" customFormat="1" ht="24" customHeight="1">
      <c r="A218" s="769">
        <v>7130810251</v>
      </c>
      <c r="B218" s="770" t="s">
        <v>695</v>
      </c>
      <c r="C218" s="796" t="s">
        <v>23</v>
      </c>
      <c r="D218" s="763">
        <v>347.95</v>
      </c>
      <c r="E218" s="770" t="s">
        <v>696</v>
      </c>
      <c r="F218" s="772"/>
      <c r="G218" s="786"/>
      <c r="H218" s="768"/>
      <c r="I218" s="755"/>
      <c r="J218" s="755"/>
      <c r="K218" s="755"/>
      <c r="L218" s="755"/>
      <c r="M218" s="755"/>
      <c r="N218" s="755"/>
      <c r="O218" s="755"/>
      <c r="P218" s="755"/>
      <c r="Q218" s="755"/>
      <c r="R218" s="755"/>
      <c r="S218" s="755"/>
      <c r="T218" s="755"/>
      <c r="U218" s="755"/>
      <c r="V218" s="755"/>
      <c r="W218" s="755"/>
      <c r="X218" s="755"/>
      <c r="Y218" s="755"/>
      <c r="Z218" s="755"/>
      <c r="AA218" s="755"/>
      <c r="AB218" s="755"/>
      <c r="AC218" s="755"/>
      <c r="AD218" s="755"/>
      <c r="AE218" s="755"/>
      <c r="AF218" s="755"/>
      <c r="AG218" s="755"/>
      <c r="AH218" s="755"/>
      <c r="AI218" s="755"/>
      <c r="AJ218" s="755"/>
      <c r="AK218" s="755"/>
      <c r="AL218" s="755"/>
      <c r="AM218" s="755"/>
      <c r="AN218" s="755"/>
      <c r="AO218" s="755"/>
      <c r="AP218" s="755"/>
      <c r="AQ218" s="755"/>
      <c r="AR218" s="755"/>
      <c r="AS218" s="755"/>
      <c r="AT218" s="755"/>
      <c r="AU218" s="755"/>
      <c r="AV218" s="755"/>
      <c r="AW218" s="755"/>
      <c r="AX218" s="755"/>
      <c r="AY218" s="755"/>
      <c r="AZ218" s="755"/>
      <c r="BA218" s="755"/>
      <c r="BB218" s="755"/>
    </row>
    <row r="219" spans="1:54" s="775" customFormat="1" ht="24" customHeight="1">
      <c r="A219" s="769">
        <v>7130810361</v>
      </c>
      <c r="B219" s="770" t="s">
        <v>697</v>
      </c>
      <c r="C219" s="796" t="s">
        <v>23</v>
      </c>
      <c r="D219" s="763">
        <v>347.95</v>
      </c>
      <c r="E219" s="772" t="s">
        <v>698</v>
      </c>
      <c r="F219" s="772"/>
      <c r="G219" s="786"/>
      <c r="H219" s="768"/>
      <c r="I219" s="755"/>
      <c r="J219" s="755"/>
      <c r="K219" s="755"/>
      <c r="L219" s="755"/>
      <c r="M219" s="755"/>
      <c r="N219" s="755"/>
      <c r="O219" s="755"/>
      <c r="P219" s="755"/>
      <c r="Q219" s="755"/>
      <c r="R219" s="755"/>
      <c r="S219" s="755"/>
      <c r="T219" s="755"/>
      <c r="U219" s="755"/>
      <c r="V219" s="755"/>
      <c r="W219" s="755"/>
      <c r="X219" s="755"/>
      <c r="Y219" s="755"/>
      <c r="Z219" s="755"/>
      <c r="AA219" s="755"/>
      <c r="AB219" s="755"/>
      <c r="AC219" s="755"/>
      <c r="AD219" s="755"/>
      <c r="AE219" s="755"/>
      <c r="AF219" s="755"/>
      <c r="AG219" s="755"/>
      <c r="AH219" s="755"/>
      <c r="AI219" s="755"/>
      <c r="AJ219" s="755"/>
      <c r="AK219" s="755"/>
      <c r="AL219" s="755"/>
      <c r="AM219" s="755"/>
      <c r="AN219" s="755"/>
      <c r="AO219" s="755"/>
      <c r="AP219" s="755"/>
      <c r="AQ219" s="755"/>
      <c r="AR219" s="755"/>
      <c r="AS219" s="755"/>
      <c r="AT219" s="755"/>
      <c r="AU219" s="755"/>
      <c r="AV219" s="755"/>
      <c r="AW219" s="755"/>
      <c r="AX219" s="755"/>
      <c r="AY219" s="755"/>
      <c r="AZ219" s="755"/>
      <c r="BA219" s="755"/>
      <c r="BB219" s="755"/>
    </row>
    <row r="220" spans="1:54" s="775" customFormat="1" ht="24" customHeight="1">
      <c r="A220" s="769">
        <v>7130810219</v>
      </c>
      <c r="B220" s="386" t="s">
        <v>699</v>
      </c>
      <c r="C220" s="796" t="s">
        <v>89</v>
      </c>
      <c r="D220" s="763">
        <v>151.76</v>
      </c>
      <c r="E220" s="772"/>
      <c r="F220" s="772"/>
      <c r="G220" s="772"/>
      <c r="H220" s="768"/>
      <c r="I220" s="755"/>
      <c r="J220" s="755"/>
      <c r="K220" s="755"/>
      <c r="L220" s="755"/>
      <c r="M220" s="755"/>
      <c r="N220" s="755"/>
      <c r="O220" s="755"/>
      <c r="P220" s="755"/>
      <c r="Q220" s="755"/>
      <c r="R220" s="755"/>
      <c r="S220" s="755"/>
      <c r="T220" s="755"/>
      <c r="U220" s="755"/>
      <c r="V220" s="755"/>
      <c r="W220" s="755"/>
      <c r="X220" s="755"/>
      <c r="Y220" s="755"/>
      <c r="Z220" s="755"/>
      <c r="AA220" s="755"/>
      <c r="AB220" s="755"/>
      <c r="AC220" s="755"/>
      <c r="AD220" s="755"/>
      <c r="AE220" s="755"/>
      <c r="AF220" s="755"/>
      <c r="AG220" s="755"/>
      <c r="AH220" s="755"/>
      <c r="AI220" s="755"/>
      <c r="AJ220" s="755"/>
      <c r="AK220" s="755"/>
      <c r="AL220" s="755"/>
      <c r="AM220" s="755"/>
      <c r="AN220" s="755"/>
      <c r="AO220" s="755"/>
      <c r="AP220" s="755"/>
      <c r="AQ220" s="755"/>
      <c r="AR220" s="755"/>
      <c r="AS220" s="755"/>
      <c r="AT220" s="755"/>
      <c r="AU220" s="755"/>
      <c r="AV220" s="755"/>
      <c r="AW220" s="755"/>
      <c r="AX220" s="755"/>
      <c r="AY220" s="755"/>
      <c r="AZ220" s="755"/>
      <c r="BA220" s="755"/>
      <c r="BB220" s="755"/>
    </row>
    <row r="221" spans="1:54" s="775" customFormat="1" ht="24" customHeight="1">
      <c r="A221" s="769">
        <v>7130810220</v>
      </c>
      <c r="B221" s="386" t="s">
        <v>700</v>
      </c>
      <c r="C221" s="796" t="s">
        <v>89</v>
      </c>
      <c r="D221" s="763">
        <v>347.95</v>
      </c>
      <c r="E221" s="772"/>
      <c r="F221" s="772"/>
      <c r="G221" s="772"/>
      <c r="H221" s="768"/>
      <c r="I221" s="755"/>
      <c r="J221" s="755"/>
      <c r="K221" s="755"/>
      <c r="L221" s="755"/>
      <c r="M221" s="755"/>
      <c r="N221" s="755"/>
      <c r="O221" s="755"/>
      <c r="P221" s="755"/>
      <c r="Q221" s="755"/>
      <c r="R221" s="755"/>
      <c r="S221" s="755"/>
      <c r="T221" s="755"/>
      <c r="U221" s="755"/>
      <c r="V221" s="755"/>
      <c r="W221" s="755"/>
      <c r="X221" s="755"/>
      <c r="Y221" s="755"/>
      <c r="Z221" s="755"/>
      <c r="AA221" s="755"/>
      <c r="AB221" s="755"/>
      <c r="AC221" s="755"/>
      <c r="AD221" s="755"/>
      <c r="AE221" s="755"/>
      <c r="AF221" s="755"/>
      <c r="AG221" s="755"/>
      <c r="AH221" s="755"/>
      <c r="AI221" s="755"/>
      <c r="AJ221" s="755"/>
      <c r="AK221" s="755"/>
      <c r="AL221" s="755"/>
      <c r="AM221" s="755"/>
      <c r="AN221" s="755"/>
      <c r="AO221" s="755"/>
      <c r="AP221" s="755"/>
      <c r="AQ221" s="755"/>
      <c r="AR221" s="755"/>
      <c r="AS221" s="755"/>
      <c r="AT221" s="755"/>
      <c r="AU221" s="755"/>
      <c r="AV221" s="755"/>
      <c r="AW221" s="755"/>
      <c r="AX221" s="755"/>
      <c r="AY221" s="755"/>
      <c r="AZ221" s="755"/>
      <c r="BA221" s="755"/>
      <c r="BB221" s="755"/>
    </row>
    <row r="222" spans="1:54" s="775" customFormat="1" ht="24" customHeight="1">
      <c r="A222" s="769">
        <v>7130810212</v>
      </c>
      <c r="B222" s="770" t="s">
        <v>701</v>
      </c>
      <c r="C222" s="796" t="s">
        <v>89</v>
      </c>
      <c r="D222" s="763">
        <v>421.16</v>
      </c>
      <c r="E222" s="772"/>
      <c r="F222" s="772"/>
      <c r="G222" s="772"/>
      <c r="H222" s="768"/>
      <c r="I222" s="755"/>
      <c r="J222" s="755"/>
      <c r="K222" s="755"/>
      <c r="L222" s="755"/>
      <c r="M222" s="755"/>
      <c r="N222" s="755"/>
      <c r="O222" s="755"/>
      <c r="P222" s="755"/>
      <c r="Q222" s="755"/>
      <c r="R222" s="755"/>
      <c r="S222" s="755"/>
      <c r="T222" s="755"/>
      <c r="U222" s="755"/>
      <c r="V222" s="755"/>
      <c r="W222" s="755"/>
      <c r="X222" s="755"/>
      <c r="Y222" s="755"/>
      <c r="Z222" s="755"/>
      <c r="AA222" s="755"/>
      <c r="AB222" s="755"/>
      <c r="AC222" s="755"/>
      <c r="AD222" s="755"/>
      <c r="AE222" s="755"/>
      <c r="AF222" s="755"/>
      <c r="AG222" s="755"/>
      <c r="AH222" s="755"/>
      <c r="AI222" s="755"/>
      <c r="AJ222" s="755"/>
      <c r="AK222" s="755"/>
      <c r="AL222" s="755"/>
      <c r="AM222" s="755"/>
      <c r="AN222" s="755"/>
      <c r="AO222" s="755"/>
      <c r="AP222" s="755"/>
      <c r="AQ222" s="755"/>
      <c r="AR222" s="755"/>
      <c r="AS222" s="755"/>
      <c r="AT222" s="755"/>
      <c r="AU222" s="755"/>
      <c r="AV222" s="755"/>
      <c r="AW222" s="755"/>
      <c r="AX222" s="755"/>
      <c r="AY222" s="755"/>
      <c r="AZ222" s="755"/>
      <c r="BA222" s="755"/>
      <c r="BB222" s="755"/>
    </row>
    <row r="223" spans="1:54" s="775" customFormat="1" ht="24" customHeight="1">
      <c r="A223" s="769">
        <v>7130810413</v>
      </c>
      <c r="B223" s="770" t="s">
        <v>702</v>
      </c>
      <c r="C223" s="796" t="s">
        <v>89</v>
      </c>
      <c r="D223" s="763">
        <v>679.57</v>
      </c>
      <c r="E223" s="772" t="s">
        <v>703</v>
      </c>
      <c r="F223" s="772"/>
      <c r="G223" s="786"/>
      <c r="H223" s="768"/>
      <c r="I223" s="755"/>
      <c r="J223" s="755"/>
      <c r="K223" s="755"/>
      <c r="L223" s="755"/>
      <c r="M223" s="755"/>
      <c r="N223" s="755"/>
      <c r="O223" s="755"/>
      <c r="P223" s="755"/>
      <c r="Q223" s="755"/>
      <c r="R223" s="755"/>
      <c r="S223" s="755"/>
      <c r="T223" s="755"/>
      <c r="U223" s="755"/>
      <c r="V223" s="755"/>
      <c r="W223" s="755"/>
      <c r="X223" s="755"/>
      <c r="Y223" s="755"/>
      <c r="Z223" s="755"/>
      <c r="AA223" s="755"/>
      <c r="AB223" s="755"/>
      <c r="AC223" s="755"/>
      <c r="AD223" s="755"/>
      <c r="AE223" s="755"/>
      <c r="AF223" s="755"/>
      <c r="AG223" s="755"/>
      <c r="AH223" s="755"/>
      <c r="AI223" s="755"/>
      <c r="AJ223" s="755"/>
      <c r="AK223" s="755"/>
      <c r="AL223" s="755"/>
      <c r="AM223" s="755"/>
      <c r="AN223" s="755"/>
      <c r="AO223" s="755"/>
      <c r="AP223" s="755"/>
      <c r="AQ223" s="755"/>
      <c r="AR223" s="755"/>
      <c r="AS223" s="755"/>
      <c r="AT223" s="755"/>
      <c r="AU223" s="755"/>
      <c r="AV223" s="755"/>
      <c r="AW223" s="755"/>
      <c r="AX223" s="755"/>
      <c r="AY223" s="755"/>
      <c r="AZ223" s="755"/>
      <c r="BA223" s="755"/>
      <c r="BB223" s="755"/>
    </row>
    <row r="224" spans="1:54" s="775" customFormat="1" ht="24" customHeight="1">
      <c r="A224" s="769">
        <v>7130810441</v>
      </c>
      <c r="B224" s="770" t="s">
        <v>704</v>
      </c>
      <c r="C224" s="796" t="s">
        <v>89</v>
      </c>
      <c r="D224" s="763">
        <v>809.34</v>
      </c>
      <c r="E224" s="770" t="s">
        <v>705</v>
      </c>
      <c r="F224" s="772"/>
      <c r="G224" s="786"/>
      <c r="H224" s="768"/>
      <c r="I224" s="755"/>
      <c r="J224" s="755"/>
      <c r="K224" s="755"/>
      <c r="L224" s="755"/>
      <c r="M224" s="755"/>
      <c r="N224" s="755"/>
      <c r="O224" s="755"/>
      <c r="P224" s="755"/>
      <c r="Q224" s="755"/>
      <c r="R224" s="755"/>
      <c r="S224" s="755"/>
      <c r="T224" s="755"/>
      <c r="U224" s="755"/>
      <c r="V224" s="755"/>
      <c r="W224" s="755"/>
      <c r="X224" s="755"/>
      <c r="Y224" s="755"/>
      <c r="Z224" s="755"/>
      <c r="AA224" s="755"/>
      <c r="AB224" s="755"/>
      <c r="AC224" s="755"/>
      <c r="AD224" s="755"/>
      <c r="AE224" s="755"/>
      <c r="AF224" s="755"/>
      <c r="AG224" s="755"/>
      <c r="AH224" s="755"/>
      <c r="AI224" s="755"/>
      <c r="AJ224" s="755"/>
      <c r="AK224" s="755"/>
      <c r="AL224" s="755"/>
      <c r="AM224" s="755"/>
      <c r="AN224" s="755"/>
      <c r="AO224" s="755"/>
      <c r="AP224" s="755"/>
      <c r="AQ224" s="755"/>
      <c r="AR224" s="755"/>
      <c r="AS224" s="755"/>
      <c r="AT224" s="755"/>
      <c r="AU224" s="755"/>
      <c r="AV224" s="755"/>
      <c r="AW224" s="755"/>
      <c r="AX224" s="755"/>
      <c r="AY224" s="755"/>
      <c r="AZ224" s="755"/>
      <c r="BA224" s="755"/>
      <c r="BB224" s="755"/>
    </row>
    <row r="225" spans="1:54" s="775" customFormat="1" ht="24" customHeight="1">
      <c r="A225" s="769">
        <v>7130810461</v>
      </c>
      <c r="B225" s="770" t="s">
        <v>706</v>
      </c>
      <c r="C225" s="796" t="s">
        <v>89</v>
      </c>
      <c r="D225" s="763">
        <v>939.1</v>
      </c>
      <c r="E225" s="772" t="s">
        <v>707</v>
      </c>
      <c r="F225" s="772"/>
      <c r="G225" s="786"/>
      <c r="H225" s="768"/>
      <c r="I225" s="755"/>
      <c r="J225" s="755"/>
      <c r="K225" s="755"/>
      <c r="L225" s="755"/>
      <c r="M225" s="755"/>
      <c r="N225" s="755"/>
      <c r="O225" s="755"/>
      <c r="P225" s="755"/>
      <c r="Q225" s="755"/>
      <c r="R225" s="755"/>
      <c r="S225" s="755"/>
      <c r="T225" s="755"/>
      <c r="U225" s="755"/>
      <c r="V225" s="755"/>
      <c r="W225" s="755"/>
      <c r="X225" s="755"/>
      <c r="Y225" s="755"/>
      <c r="Z225" s="755"/>
      <c r="AA225" s="755"/>
      <c r="AB225" s="755"/>
      <c r="AC225" s="755"/>
      <c r="AD225" s="755"/>
      <c r="AE225" s="755"/>
      <c r="AF225" s="755"/>
      <c r="AG225" s="755"/>
      <c r="AH225" s="755"/>
      <c r="AI225" s="755"/>
      <c r="AJ225" s="755"/>
      <c r="AK225" s="755"/>
      <c r="AL225" s="755"/>
      <c r="AM225" s="755"/>
      <c r="AN225" s="755"/>
      <c r="AO225" s="755"/>
      <c r="AP225" s="755"/>
      <c r="AQ225" s="755"/>
      <c r="AR225" s="755"/>
      <c r="AS225" s="755"/>
      <c r="AT225" s="755"/>
      <c r="AU225" s="755"/>
      <c r="AV225" s="755"/>
      <c r="AW225" s="755"/>
      <c r="AX225" s="755"/>
      <c r="AY225" s="755"/>
      <c r="AZ225" s="755"/>
      <c r="BA225" s="755"/>
      <c r="BB225" s="755"/>
    </row>
    <row r="226" spans="1:54" s="775" customFormat="1" ht="24" customHeight="1">
      <c r="A226" s="769">
        <v>7130810196</v>
      </c>
      <c r="B226" s="770" t="s">
        <v>708</v>
      </c>
      <c r="C226" s="796" t="s">
        <v>89</v>
      </c>
      <c r="D226" s="763">
        <v>466.25</v>
      </c>
      <c r="E226" s="772"/>
      <c r="F226" s="772"/>
      <c r="G226" s="772"/>
      <c r="H226" s="768"/>
      <c r="I226" s="755"/>
      <c r="J226" s="755"/>
      <c r="K226" s="755"/>
      <c r="L226" s="755"/>
      <c r="M226" s="755"/>
      <c r="N226" s="755"/>
      <c r="O226" s="755"/>
      <c r="P226" s="755"/>
      <c r="Q226" s="755"/>
      <c r="R226" s="755"/>
      <c r="S226" s="755"/>
      <c r="T226" s="755"/>
      <c r="U226" s="755"/>
      <c r="V226" s="755"/>
      <c r="W226" s="755"/>
      <c r="X226" s="755"/>
      <c r="Y226" s="755"/>
      <c r="Z226" s="755"/>
      <c r="AA226" s="755"/>
      <c r="AB226" s="755"/>
      <c r="AC226" s="755"/>
      <c r="AD226" s="755"/>
      <c r="AE226" s="755"/>
      <c r="AF226" s="755"/>
      <c r="AG226" s="755"/>
      <c r="AH226" s="755"/>
      <c r="AI226" s="755"/>
      <c r="AJ226" s="755"/>
      <c r="AK226" s="755"/>
      <c r="AL226" s="755"/>
      <c r="AM226" s="755"/>
      <c r="AN226" s="755"/>
      <c r="AO226" s="755"/>
      <c r="AP226" s="755"/>
      <c r="AQ226" s="755"/>
      <c r="AR226" s="755"/>
      <c r="AS226" s="755"/>
      <c r="AT226" s="755"/>
      <c r="AU226" s="755"/>
      <c r="AV226" s="755"/>
      <c r="AW226" s="755"/>
      <c r="AX226" s="755"/>
      <c r="AY226" s="755"/>
      <c r="AZ226" s="755"/>
      <c r="BA226" s="755"/>
      <c r="BB226" s="755"/>
    </row>
    <row r="227" spans="1:54" s="775" customFormat="1" ht="24" customHeight="1">
      <c r="A227" s="769">
        <v>7130810197</v>
      </c>
      <c r="B227" s="770" t="s">
        <v>709</v>
      </c>
      <c r="C227" s="796" t="s">
        <v>89</v>
      </c>
      <c r="D227" s="763">
        <v>569.62</v>
      </c>
      <c r="E227" s="772"/>
      <c r="F227" s="772"/>
      <c r="G227" s="772"/>
      <c r="H227" s="768"/>
      <c r="I227" s="755"/>
      <c r="J227" s="755"/>
      <c r="K227" s="755"/>
      <c r="L227" s="755"/>
      <c r="M227" s="755"/>
      <c r="N227" s="755"/>
      <c r="O227" s="755"/>
      <c r="P227" s="755"/>
      <c r="Q227" s="755"/>
      <c r="R227" s="755"/>
      <c r="S227" s="755"/>
      <c r="T227" s="755"/>
      <c r="U227" s="755"/>
      <c r="V227" s="755"/>
      <c r="W227" s="755"/>
      <c r="X227" s="755"/>
      <c r="Y227" s="755"/>
      <c r="Z227" s="755"/>
      <c r="AA227" s="755"/>
      <c r="AB227" s="755"/>
      <c r="AC227" s="755"/>
      <c r="AD227" s="755"/>
      <c r="AE227" s="755"/>
      <c r="AF227" s="755"/>
      <c r="AG227" s="755"/>
      <c r="AH227" s="755"/>
      <c r="AI227" s="755"/>
      <c r="AJ227" s="755"/>
      <c r="AK227" s="755"/>
      <c r="AL227" s="755"/>
      <c r="AM227" s="755"/>
      <c r="AN227" s="755"/>
      <c r="AO227" s="755"/>
      <c r="AP227" s="755"/>
      <c r="AQ227" s="755"/>
      <c r="AR227" s="755"/>
      <c r="AS227" s="755"/>
      <c r="AT227" s="755"/>
      <c r="AU227" s="755"/>
      <c r="AV227" s="755"/>
      <c r="AW227" s="755"/>
      <c r="AX227" s="755"/>
      <c r="AY227" s="755"/>
      <c r="AZ227" s="755"/>
      <c r="BA227" s="755"/>
      <c r="BB227" s="755"/>
    </row>
    <row r="228" spans="1:54" s="775" customFormat="1" ht="24" customHeight="1">
      <c r="A228" s="769">
        <v>7130810198</v>
      </c>
      <c r="B228" s="770" t="s">
        <v>710</v>
      </c>
      <c r="C228" s="796" t="s">
        <v>89</v>
      </c>
      <c r="D228" s="763">
        <v>674.09</v>
      </c>
      <c r="E228" s="772"/>
      <c r="F228" s="772"/>
      <c r="G228" s="772"/>
      <c r="H228" s="768"/>
      <c r="I228" s="755"/>
      <c r="J228" s="755"/>
      <c r="K228" s="755"/>
      <c r="L228" s="755"/>
      <c r="M228" s="755"/>
      <c r="N228" s="755"/>
      <c r="O228" s="755"/>
      <c r="P228" s="755"/>
      <c r="Q228" s="755"/>
      <c r="R228" s="755"/>
      <c r="S228" s="755"/>
      <c r="T228" s="755"/>
      <c r="U228" s="755"/>
      <c r="V228" s="755"/>
      <c r="W228" s="755"/>
      <c r="X228" s="755"/>
      <c r="Y228" s="755"/>
      <c r="Z228" s="755"/>
      <c r="AA228" s="755"/>
      <c r="AB228" s="755"/>
      <c r="AC228" s="755"/>
      <c r="AD228" s="755"/>
      <c r="AE228" s="755"/>
      <c r="AF228" s="755"/>
      <c r="AG228" s="755"/>
      <c r="AH228" s="755"/>
      <c r="AI228" s="755"/>
      <c r="AJ228" s="755"/>
      <c r="AK228" s="755"/>
      <c r="AL228" s="755"/>
      <c r="AM228" s="755"/>
      <c r="AN228" s="755"/>
      <c r="AO228" s="755"/>
      <c r="AP228" s="755"/>
      <c r="AQ228" s="755"/>
      <c r="AR228" s="755"/>
      <c r="AS228" s="755"/>
      <c r="AT228" s="755"/>
      <c r="AU228" s="755"/>
      <c r="AV228" s="755"/>
      <c r="AW228" s="755"/>
      <c r="AX228" s="755"/>
      <c r="AY228" s="755"/>
      <c r="AZ228" s="755"/>
      <c r="BA228" s="755"/>
      <c r="BB228" s="755"/>
    </row>
    <row r="229" spans="1:54" s="775" customFormat="1" ht="24" customHeight="1">
      <c r="A229" s="769">
        <v>7130810199</v>
      </c>
      <c r="B229" s="770" t="s">
        <v>711</v>
      </c>
      <c r="C229" s="796" t="s">
        <v>89</v>
      </c>
      <c r="D229" s="763">
        <v>777.44</v>
      </c>
      <c r="E229" s="772"/>
      <c r="F229" s="772"/>
      <c r="G229" s="772"/>
      <c r="H229" s="768"/>
      <c r="I229" s="755"/>
      <c r="J229" s="755"/>
      <c r="K229" s="755"/>
      <c r="L229" s="755"/>
      <c r="M229" s="755"/>
      <c r="N229" s="755"/>
      <c r="O229" s="755"/>
      <c r="P229" s="755"/>
      <c r="Q229" s="755"/>
      <c r="R229" s="755"/>
      <c r="S229" s="755"/>
      <c r="T229" s="755"/>
      <c r="U229" s="755"/>
      <c r="V229" s="755"/>
      <c r="W229" s="755"/>
      <c r="X229" s="755"/>
      <c r="Y229" s="755"/>
      <c r="Z229" s="755"/>
      <c r="AA229" s="755"/>
      <c r="AB229" s="755"/>
      <c r="AC229" s="755"/>
      <c r="AD229" s="755"/>
      <c r="AE229" s="755"/>
      <c r="AF229" s="755"/>
      <c r="AG229" s="755"/>
      <c r="AH229" s="755"/>
      <c r="AI229" s="755"/>
      <c r="AJ229" s="755"/>
      <c r="AK229" s="755"/>
      <c r="AL229" s="755"/>
      <c r="AM229" s="755"/>
      <c r="AN229" s="755"/>
      <c r="AO229" s="755"/>
      <c r="AP229" s="755"/>
      <c r="AQ229" s="755"/>
      <c r="AR229" s="755"/>
      <c r="AS229" s="755"/>
      <c r="AT229" s="755"/>
      <c r="AU229" s="755"/>
      <c r="AV229" s="755"/>
      <c r="AW229" s="755"/>
      <c r="AX229" s="755"/>
      <c r="AY229" s="755"/>
      <c r="AZ229" s="755"/>
      <c r="BA229" s="755"/>
      <c r="BB229" s="755"/>
    </row>
    <row r="230" spans="1:54" s="775" customFormat="1" ht="24" customHeight="1">
      <c r="A230" s="769">
        <v>7130810200</v>
      </c>
      <c r="B230" s="770" t="s">
        <v>712</v>
      </c>
      <c r="C230" s="796" t="s">
        <v>89</v>
      </c>
      <c r="D230" s="763">
        <v>712.57</v>
      </c>
      <c r="E230" s="772"/>
      <c r="F230" s="772"/>
      <c r="G230" s="772"/>
      <c r="H230" s="768"/>
      <c r="I230" s="755"/>
      <c r="J230" s="755"/>
      <c r="K230" s="755"/>
      <c r="L230" s="755"/>
      <c r="M230" s="755"/>
      <c r="N230" s="755"/>
      <c r="O230" s="755"/>
      <c r="P230" s="755"/>
      <c r="Q230" s="755"/>
      <c r="R230" s="755"/>
      <c r="S230" s="755"/>
      <c r="T230" s="755"/>
      <c r="U230" s="755"/>
      <c r="V230" s="755"/>
      <c r="W230" s="755"/>
      <c r="X230" s="755"/>
      <c r="Y230" s="755"/>
      <c r="Z230" s="755"/>
      <c r="AA230" s="755"/>
      <c r="AB230" s="755"/>
      <c r="AC230" s="755"/>
      <c r="AD230" s="755"/>
      <c r="AE230" s="755"/>
      <c r="AF230" s="755"/>
      <c r="AG230" s="755"/>
      <c r="AH230" s="755"/>
      <c r="AI230" s="755"/>
      <c r="AJ230" s="755"/>
      <c r="AK230" s="755"/>
      <c r="AL230" s="755"/>
      <c r="AM230" s="755"/>
      <c r="AN230" s="755"/>
      <c r="AO230" s="755"/>
      <c r="AP230" s="755"/>
      <c r="AQ230" s="755"/>
      <c r="AR230" s="755"/>
      <c r="AS230" s="755"/>
      <c r="AT230" s="755"/>
      <c r="AU230" s="755"/>
      <c r="AV230" s="755"/>
      <c r="AW230" s="755"/>
      <c r="AX230" s="755"/>
      <c r="AY230" s="755"/>
      <c r="AZ230" s="755"/>
      <c r="BA230" s="755"/>
      <c r="BB230" s="755"/>
    </row>
    <row r="231" spans="1:54" s="775" customFormat="1" ht="24" customHeight="1">
      <c r="A231" s="769">
        <v>7130810202</v>
      </c>
      <c r="B231" s="770" t="s">
        <v>713</v>
      </c>
      <c r="C231" s="796" t="s">
        <v>89</v>
      </c>
      <c r="D231" s="763">
        <v>997.38</v>
      </c>
      <c r="E231" s="772"/>
      <c r="F231" s="772"/>
      <c r="G231" s="772"/>
      <c r="H231" s="768"/>
      <c r="I231" s="755"/>
      <c r="J231" s="755"/>
      <c r="K231" s="755"/>
      <c r="L231" s="755"/>
      <c r="M231" s="755"/>
      <c r="N231" s="755"/>
      <c r="O231" s="755"/>
      <c r="P231" s="755"/>
      <c r="Q231" s="755"/>
      <c r="R231" s="755"/>
      <c r="S231" s="755"/>
      <c r="T231" s="755"/>
      <c r="U231" s="755"/>
      <c r="V231" s="755"/>
      <c r="W231" s="755"/>
      <c r="X231" s="755"/>
      <c r="Y231" s="755"/>
      <c r="Z231" s="755"/>
      <c r="AA231" s="755"/>
      <c r="AB231" s="755"/>
      <c r="AC231" s="755"/>
      <c r="AD231" s="755"/>
      <c r="AE231" s="755"/>
      <c r="AF231" s="755"/>
      <c r="AG231" s="755"/>
      <c r="AH231" s="755"/>
      <c r="AI231" s="755"/>
      <c r="AJ231" s="755"/>
      <c r="AK231" s="755"/>
      <c r="AL231" s="755"/>
      <c r="AM231" s="755"/>
      <c r="AN231" s="755"/>
      <c r="AO231" s="755"/>
      <c r="AP231" s="755"/>
      <c r="AQ231" s="755"/>
      <c r="AR231" s="755"/>
      <c r="AS231" s="755"/>
      <c r="AT231" s="755"/>
      <c r="AU231" s="755"/>
      <c r="AV231" s="755"/>
      <c r="AW231" s="755"/>
      <c r="AX231" s="755"/>
      <c r="AY231" s="755"/>
      <c r="AZ231" s="755"/>
      <c r="BA231" s="755"/>
      <c r="BB231" s="755"/>
    </row>
    <row r="232" spans="1:54" s="775" customFormat="1" ht="24" customHeight="1">
      <c r="A232" s="769">
        <v>7130810203</v>
      </c>
      <c r="B232" s="770" t="s">
        <v>714</v>
      </c>
      <c r="C232" s="796" t="s">
        <v>89</v>
      </c>
      <c r="D232" s="763">
        <v>1120.54</v>
      </c>
      <c r="E232" s="772"/>
      <c r="F232" s="772"/>
      <c r="G232" s="772"/>
      <c r="H232" s="768"/>
      <c r="I232" s="755"/>
      <c r="J232" s="755"/>
      <c r="K232" s="755"/>
      <c r="L232" s="755"/>
      <c r="M232" s="755"/>
      <c r="N232" s="755"/>
      <c r="O232" s="755"/>
      <c r="P232" s="755"/>
      <c r="Q232" s="755"/>
      <c r="R232" s="755"/>
      <c r="S232" s="755"/>
      <c r="T232" s="755"/>
      <c r="U232" s="755"/>
      <c r="V232" s="755"/>
      <c r="W232" s="755"/>
      <c r="X232" s="755"/>
      <c r="Y232" s="755"/>
      <c r="Z232" s="755"/>
      <c r="AA232" s="755"/>
      <c r="AB232" s="755"/>
      <c r="AC232" s="755"/>
      <c r="AD232" s="755"/>
      <c r="AE232" s="755"/>
      <c r="AF232" s="755"/>
      <c r="AG232" s="755"/>
      <c r="AH232" s="755"/>
      <c r="AI232" s="755"/>
      <c r="AJ232" s="755"/>
      <c r="AK232" s="755"/>
      <c r="AL232" s="755"/>
      <c r="AM232" s="755"/>
      <c r="AN232" s="755"/>
      <c r="AO232" s="755"/>
      <c r="AP232" s="755"/>
      <c r="AQ232" s="755"/>
      <c r="AR232" s="755"/>
      <c r="AS232" s="755"/>
      <c r="AT232" s="755"/>
      <c r="AU232" s="755"/>
      <c r="AV232" s="755"/>
      <c r="AW232" s="755"/>
      <c r="AX232" s="755"/>
      <c r="AY232" s="755"/>
      <c r="AZ232" s="755"/>
      <c r="BA232" s="755"/>
      <c r="BB232" s="755"/>
    </row>
    <row r="233" spans="1:54" s="775" customFormat="1" ht="24" customHeight="1">
      <c r="A233" s="769">
        <v>7130810239</v>
      </c>
      <c r="B233" s="386" t="s">
        <v>715</v>
      </c>
      <c r="C233" s="796" t="s">
        <v>89</v>
      </c>
      <c r="D233" s="763">
        <v>803.84</v>
      </c>
      <c r="E233" s="772"/>
      <c r="F233" s="772"/>
      <c r="G233" s="772"/>
      <c r="H233" s="768"/>
      <c r="I233" s="755"/>
      <c r="J233" s="755"/>
      <c r="K233" s="755"/>
      <c r="L233" s="755"/>
      <c r="M233" s="755"/>
      <c r="N233" s="755"/>
      <c r="O233" s="755"/>
      <c r="P233" s="755"/>
      <c r="Q233" s="755"/>
      <c r="R233" s="755"/>
      <c r="S233" s="755"/>
      <c r="T233" s="755"/>
      <c r="U233" s="755"/>
      <c r="V233" s="755"/>
      <c r="W233" s="755"/>
      <c r="X233" s="755"/>
      <c r="Y233" s="755"/>
      <c r="Z233" s="755"/>
      <c r="AA233" s="755"/>
      <c r="AB233" s="755"/>
      <c r="AC233" s="755"/>
      <c r="AD233" s="755"/>
      <c r="AE233" s="755"/>
      <c r="AF233" s="755"/>
      <c r="AG233" s="755"/>
      <c r="AH233" s="755"/>
      <c r="AI233" s="755"/>
      <c r="AJ233" s="755"/>
      <c r="AK233" s="755"/>
      <c r="AL233" s="755"/>
      <c r="AM233" s="755"/>
      <c r="AN233" s="755"/>
      <c r="AO233" s="755"/>
      <c r="AP233" s="755"/>
      <c r="AQ233" s="755"/>
      <c r="AR233" s="755"/>
      <c r="AS233" s="755"/>
      <c r="AT233" s="755"/>
      <c r="AU233" s="755"/>
      <c r="AV233" s="755"/>
      <c r="AW233" s="755"/>
      <c r="AX233" s="755"/>
      <c r="AY233" s="755"/>
      <c r="AZ233" s="755"/>
      <c r="BA233" s="755"/>
      <c r="BB233" s="755"/>
    </row>
    <row r="234" spans="1:54" s="775" customFormat="1" ht="24" customHeight="1">
      <c r="A234" s="769">
        <v>7130810240</v>
      </c>
      <c r="B234" s="386" t="s">
        <v>716</v>
      </c>
      <c r="C234" s="796" t="s">
        <v>89</v>
      </c>
      <c r="D234" s="763">
        <v>3367.11</v>
      </c>
      <c r="E234" s="772"/>
      <c r="F234" s="772"/>
      <c r="G234" s="772"/>
      <c r="H234" s="768"/>
      <c r="I234" s="755"/>
      <c r="J234" s="755"/>
      <c r="K234" s="755"/>
      <c r="L234" s="755"/>
      <c r="M234" s="755"/>
      <c r="N234" s="755"/>
      <c r="O234" s="755"/>
      <c r="P234" s="755"/>
      <c r="Q234" s="755"/>
      <c r="R234" s="755"/>
      <c r="S234" s="755"/>
      <c r="T234" s="755"/>
      <c r="U234" s="755"/>
      <c r="V234" s="755"/>
      <c r="W234" s="755"/>
      <c r="X234" s="755"/>
      <c r="Y234" s="755"/>
      <c r="Z234" s="755"/>
      <c r="AA234" s="755"/>
      <c r="AB234" s="755"/>
      <c r="AC234" s="755"/>
      <c r="AD234" s="755"/>
      <c r="AE234" s="755"/>
      <c r="AF234" s="755"/>
      <c r="AG234" s="755"/>
      <c r="AH234" s="755"/>
      <c r="AI234" s="755"/>
      <c r="AJ234" s="755"/>
      <c r="AK234" s="755"/>
      <c r="AL234" s="755"/>
      <c r="AM234" s="755"/>
      <c r="AN234" s="755"/>
      <c r="AO234" s="755"/>
      <c r="AP234" s="755"/>
      <c r="AQ234" s="755"/>
      <c r="AR234" s="755"/>
      <c r="AS234" s="755"/>
      <c r="AT234" s="755"/>
      <c r="AU234" s="755"/>
      <c r="AV234" s="755"/>
      <c r="AW234" s="755"/>
      <c r="AX234" s="755"/>
      <c r="AY234" s="755"/>
      <c r="AZ234" s="755"/>
      <c r="BA234" s="755"/>
      <c r="BB234" s="755"/>
    </row>
    <row r="235" spans="1:54" s="775" customFormat="1" ht="24" customHeight="1">
      <c r="A235" s="769">
        <v>7130810495</v>
      </c>
      <c r="B235" s="770" t="s">
        <v>717</v>
      </c>
      <c r="C235" s="796" t="s">
        <v>89</v>
      </c>
      <c r="D235" s="763">
        <v>1152.42</v>
      </c>
      <c r="E235" s="772" t="s">
        <v>718</v>
      </c>
      <c r="F235" s="772"/>
      <c r="G235" s="786"/>
      <c r="H235" s="768"/>
      <c r="I235" s="755"/>
      <c r="J235" s="755"/>
      <c r="K235" s="755"/>
      <c r="L235" s="755"/>
      <c r="M235" s="755"/>
      <c r="N235" s="755"/>
      <c r="O235" s="755"/>
      <c r="P235" s="755"/>
      <c r="Q235" s="755"/>
      <c r="R235" s="755"/>
      <c r="S235" s="755"/>
      <c r="T235" s="755"/>
      <c r="U235" s="755"/>
      <c r="V235" s="755"/>
      <c r="W235" s="755"/>
      <c r="X235" s="755"/>
      <c r="Y235" s="755"/>
      <c r="Z235" s="755"/>
      <c r="AA235" s="755"/>
      <c r="AB235" s="755"/>
      <c r="AC235" s="755"/>
      <c r="AD235" s="755"/>
      <c r="AE235" s="755"/>
      <c r="AF235" s="755"/>
      <c r="AG235" s="755"/>
      <c r="AH235" s="755"/>
      <c r="AI235" s="755"/>
      <c r="AJ235" s="755"/>
      <c r="AK235" s="755"/>
      <c r="AL235" s="755"/>
      <c r="AM235" s="755"/>
      <c r="AN235" s="755"/>
      <c r="AO235" s="755"/>
      <c r="AP235" s="755"/>
      <c r="AQ235" s="755"/>
      <c r="AR235" s="755"/>
      <c r="AS235" s="755"/>
      <c r="AT235" s="755"/>
      <c r="AU235" s="755"/>
      <c r="AV235" s="755"/>
      <c r="AW235" s="755"/>
      <c r="AX235" s="755"/>
      <c r="AY235" s="755"/>
      <c r="AZ235" s="755"/>
      <c r="BA235" s="755"/>
      <c r="BB235" s="755"/>
    </row>
    <row r="236" spans="1:54" s="775" customFormat="1" ht="24" customHeight="1">
      <c r="A236" s="769">
        <v>7130810209</v>
      </c>
      <c r="B236" s="386" t="s">
        <v>719</v>
      </c>
      <c r="C236" s="796" t="s">
        <v>89</v>
      </c>
      <c r="D236" s="763">
        <v>1709.94</v>
      </c>
      <c r="E236" s="772"/>
      <c r="F236" s="772"/>
      <c r="G236" s="786"/>
      <c r="H236" s="768"/>
      <c r="I236" s="755"/>
      <c r="J236" s="755"/>
      <c r="K236" s="755"/>
      <c r="L236" s="755"/>
      <c r="M236" s="755"/>
      <c r="N236" s="755"/>
      <c r="O236" s="755"/>
      <c r="P236" s="755"/>
      <c r="Q236" s="755"/>
      <c r="R236" s="755"/>
      <c r="S236" s="755"/>
      <c r="T236" s="755"/>
      <c r="U236" s="755"/>
      <c r="V236" s="755"/>
      <c r="W236" s="755"/>
      <c r="X236" s="755"/>
      <c r="Y236" s="755"/>
      <c r="Z236" s="755"/>
      <c r="AA236" s="755"/>
      <c r="AB236" s="755"/>
      <c r="AC236" s="755"/>
      <c r="AD236" s="755"/>
      <c r="AE236" s="755"/>
      <c r="AF236" s="755"/>
      <c r="AG236" s="755"/>
      <c r="AH236" s="755"/>
      <c r="AI236" s="755"/>
      <c r="AJ236" s="755"/>
      <c r="AK236" s="755"/>
      <c r="AL236" s="755"/>
      <c r="AM236" s="755"/>
      <c r="AN236" s="755"/>
      <c r="AO236" s="755"/>
      <c r="AP236" s="755"/>
      <c r="AQ236" s="755"/>
      <c r="AR236" s="755"/>
      <c r="AS236" s="755"/>
      <c r="AT236" s="755"/>
      <c r="AU236" s="755"/>
      <c r="AV236" s="755"/>
      <c r="AW236" s="755"/>
      <c r="AX236" s="755"/>
      <c r="AY236" s="755"/>
      <c r="AZ236" s="755"/>
      <c r="BA236" s="755"/>
      <c r="BB236" s="755"/>
    </row>
    <row r="237" spans="1:54" s="775" customFormat="1" ht="24" customHeight="1">
      <c r="A237" s="769">
        <v>7130810509</v>
      </c>
      <c r="B237" s="770" t="s">
        <v>720</v>
      </c>
      <c r="C237" s="796" t="s">
        <v>89</v>
      </c>
      <c r="D237" s="763">
        <v>1826.51</v>
      </c>
      <c r="E237" s="770" t="s">
        <v>721</v>
      </c>
      <c r="F237" s="772"/>
      <c r="G237" s="786"/>
      <c r="H237" s="768"/>
      <c r="I237" s="755"/>
      <c r="J237" s="755"/>
      <c r="K237" s="755"/>
      <c r="L237" s="755"/>
      <c r="M237" s="755"/>
      <c r="N237" s="755"/>
      <c r="O237" s="755"/>
      <c r="P237" s="755"/>
      <c r="Q237" s="755"/>
      <c r="R237" s="755"/>
      <c r="S237" s="755"/>
      <c r="T237" s="755"/>
      <c r="U237" s="755"/>
      <c r="V237" s="755"/>
      <c r="W237" s="755"/>
      <c r="X237" s="755"/>
      <c r="Y237" s="755"/>
      <c r="Z237" s="755"/>
      <c r="AA237" s="755"/>
      <c r="AB237" s="755"/>
      <c r="AC237" s="755"/>
      <c r="AD237" s="755"/>
      <c r="AE237" s="755"/>
      <c r="AF237" s="755"/>
      <c r="AG237" s="755"/>
      <c r="AH237" s="755"/>
      <c r="AI237" s="755"/>
      <c r="AJ237" s="755"/>
      <c r="AK237" s="755"/>
      <c r="AL237" s="755"/>
      <c r="AM237" s="755"/>
      <c r="AN237" s="755"/>
      <c r="AO237" s="755"/>
      <c r="AP237" s="755"/>
      <c r="AQ237" s="755"/>
      <c r="AR237" s="755"/>
      <c r="AS237" s="755"/>
      <c r="AT237" s="755"/>
      <c r="AU237" s="755"/>
      <c r="AV237" s="755"/>
      <c r="AW237" s="755"/>
      <c r="AX237" s="755"/>
      <c r="AY237" s="755"/>
      <c r="AZ237" s="755"/>
      <c r="BA237" s="755"/>
      <c r="BB237" s="755"/>
    </row>
    <row r="238" spans="1:54" s="775" customFormat="1" ht="24" customHeight="1">
      <c r="A238" s="769">
        <v>7130810218</v>
      </c>
      <c r="B238" s="770" t="s">
        <v>722</v>
      </c>
      <c r="C238" s="796" t="s">
        <v>89</v>
      </c>
      <c r="D238" s="763">
        <v>1739.08</v>
      </c>
      <c r="E238" s="770"/>
      <c r="F238" s="772"/>
      <c r="G238" s="786"/>
      <c r="H238" s="768"/>
      <c r="I238" s="755"/>
      <c r="J238" s="755"/>
      <c r="K238" s="755"/>
      <c r="L238" s="755"/>
      <c r="M238" s="755"/>
      <c r="N238" s="755"/>
      <c r="O238" s="755"/>
      <c r="P238" s="755"/>
      <c r="Q238" s="755"/>
      <c r="R238" s="755"/>
      <c r="S238" s="755"/>
      <c r="T238" s="755"/>
      <c r="U238" s="755"/>
      <c r="V238" s="755"/>
      <c r="W238" s="755"/>
      <c r="X238" s="755"/>
      <c r="Y238" s="755"/>
      <c r="Z238" s="755"/>
      <c r="AA238" s="755"/>
      <c r="AB238" s="755"/>
      <c r="AC238" s="755"/>
      <c r="AD238" s="755"/>
      <c r="AE238" s="755"/>
      <c r="AF238" s="755"/>
      <c r="AG238" s="755"/>
      <c r="AH238" s="755"/>
      <c r="AI238" s="755"/>
      <c r="AJ238" s="755"/>
      <c r="AK238" s="755"/>
      <c r="AL238" s="755"/>
      <c r="AM238" s="755"/>
      <c r="AN238" s="755"/>
      <c r="AO238" s="755"/>
      <c r="AP238" s="755"/>
      <c r="AQ238" s="755"/>
      <c r="AR238" s="755"/>
      <c r="AS238" s="755"/>
      <c r="AT238" s="755"/>
      <c r="AU238" s="755"/>
      <c r="AV238" s="755"/>
      <c r="AW238" s="755"/>
      <c r="AX238" s="755"/>
      <c r="AY238" s="755"/>
      <c r="AZ238" s="755"/>
      <c r="BA238" s="755"/>
      <c r="BB238" s="755"/>
    </row>
    <row r="239" spans="1:54" s="775" customFormat="1" ht="24" customHeight="1">
      <c r="A239" s="769">
        <v>7130810511</v>
      </c>
      <c r="B239" s="770" t="s">
        <v>723</v>
      </c>
      <c r="C239" s="796" t="s">
        <v>52</v>
      </c>
      <c r="D239" s="763">
        <v>2732.61</v>
      </c>
      <c r="E239" s="772" t="s">
        <v>724</v>
      </c>
      <c r="F239" s="772"/>
      <c r="G239" s="786"/>
      <c r="H239" s="768"/>
      <c r="I239" s="755"/>
      <c r="J239" s="755"/>
      <c r="K239" s="755"/>
      <c r="L239" s="755"/>
      <c r="M239" s="755"/>
      <c r="N239" s="755"/>
      <c r="O239" s="755"/>
      <c r="P239" s="755"/>
      <c r="Q239" s="755"/>
      <c r="R239" s="755"/>
      <c r="S239" s="755"/>
      <c r="T239" s="755"/>
      <c r="U239" s="755"/>
      <c r="V239" s="755"/>
      <c r="W239" s="755"/>
      <c r="X239" s="755"/>
      <c r="Y239" s="755"/>
      <c r="Z239" s="755"/>
      <c r="AA239" s="755"/>
      <c r="AB239" s="755"/>
      <c r="AC239" s="755"/>
      <c r="AD239" s="755"/>
      <c r="AE239" s="755"/>
      <c r="AF239" s="755"/>
      <c r="AG239" s="755"/>
      <c r="AH239" s="755"/>
      <c r="AI239" s="755"/>
      <c r="AJ239" s="755"/>
      <c r="AK239" s="755"/>
      <c r="AL239" s="755"/>
      <c r="AM239" s="755"/>
      <c r="AN239" s="755"/>
      <c r="AO239" s="755"/>
      <c r="AP239" s="755"/>
      <c r="AQ239" s="755"/>
      <c r="AR239" s="755"/>
      <c r="AS239" s="755"/>
      <c r="AT239" s="755"/>
      <c r="AU239" s="755"/>
      <c r="AV239" s="755"/>
      <c r="AW239" s="755"/>
      <c r="AX239" s="755"/>
      <c r="AY239" s="755"/>
      <c r="AZ239" s="755"/>
      <c r="BA239" s="755"/>
      <c r="BB239" s="755"/>
    </row>
    <row r="240" spans="1:54" s="775" customFormat="1" ht="24" customHeight="1">
      <c r="A240" s="769">
        <v>7130810231</v>
      </c>
      <c r="B240" s="770" t="s">
        <v>725</v>
      </c>
      <c r="C240" s="796" t="s">
        <v>52</v>
      </c>
      <c r="D240" s="763">
        <v>2570.96</v>
      </c>
      <c r="E240" s="772"/>
      <c r="F240" s="772"/>
      <c r="G240" s="786"/>
      <c r="H240" s="768"/>
      <c r="I240" s="755"/>
      <c r="J240" s="755"/>
      <c r="K240" s="755"/>
      <c r="L240" s="755"/>
      <c r="M240" s="755"/>
      <c r="N240" s="755"/>
      <c r="O240" s="755"/>
      <c r="P240" s="755"/>
      <c r="Q240" s="755"/>
      <c r="R240" s="755"/>
      <c r="S240" s="755"/>
      <c r="T240" s="755"/>
      <c r="U240" s="755"/>
      <c r="V240" s="755"/>
      <c r="W240" s="755"/>
      <c r="X240" s="755"/>
      <c r="Y240" s="755"/>
      <c r="Z240" s="755"/>
      <c r="AA240" s="755"/>
      <c r="AB240" s="755"/>
      <c r="AC240" s="755"/>
      <c r="AD240" s="755"/>
      <c r="AE240" s="755"/>
      <c r="AF240" s="755"/>
      <c r="AG240" s="755"/>
      <c r="AH240" s="755"/>
      <c r="AI240" s="755"/>
      <c r="AJ240" s="755"/>
      <c r="AK240" s="755"/>
      <c r="AL240" s="755"/>
      <c r="AM240" s="755"/>
      <c r="AN240" s="755"/>
      <c r="AO240" s="755"/>
      <c r="AP240" s="755"/>
      <c r="AQ240" s="755"/>
      <c r="AR240" s="755"/>
      <c r="AS240" s="755"/>
      <c r="AT240" s="755"/>
      <c r="AU240" s="755"/>
      <c r="AV240" s="755"/>
      <c r="AW240" s="755"/>
      <c r="AX240" s="755"/>
      <c r="AY240" s="755"/>
      <c r="AZ240" s="755"/>
      <c r="BA240" s="755"/>
      <c r="BB240" s="755"/>
    </row>
    <row r="241" spans="1:54" s="775" customFormat="1" ht="24" customHeight="1">
      <c r="A241" s="769">
        <v>7130810232</v>
      </c>
      <c r="B241" s="770" t="s">
        <v>726</v>
      </c>
      <c r="C241" s="796" t="s">
        <v>52</v>
      </c>
      <c r="D241" s="763">
        <v>11676</v>
      </c>
      <c r="E241" s="772"/>
      <c r="F241" s="772"/>
      <c r="G241" s="786"/>
      <c r="H241" s="768"/>
      <c r="I241" s="755"/>
      <c r="J241" s="755"/>
      <c r="K241" s="755"/>
      <c r="L241" s="755"/>
      <c r="M241" s="755"/>
      <c r="N241" s="755"/>
      <c r="O241" s="755"/>
      <c r="P241" s="755"/>
      <c r="Q241" s="755"/>
      <c r="R241" s="755"/>
      <c r="S241" s="755"/>
      <c r="T241" s="755"/>
      <c r="U241" s="755"/>
      <c r="V241" s="755"/>
      <c r="W241" s="755"/>
      <c r="X241" s="755"/>
      <c r="Y241" s="755"/>
      <c r="Z241" s="755"/>
      <c r="AA241" s="755"/>
      <c r="AB241" s="755"/>
      <c r="AC241" s="755"/>
      <c r="AD241" s="755"/>
      <c r="AE241" s="755"/>
      <c r="AF241" s="755"/>
      <c r="AG241" s="755"/>
      <c r="AH241" s="755"/>
      <c r="AI241" s="755"/>
      <c r="AJ241" s="755"/>
      <c r="AK241" s="755"/>
      <c r="AL241" s="755"/>
      <c r="AM241" s="755"/>
      <c r="AN241" s="755"/>
      <c r="AO241" s="755"/>
      <c r="AP241" s="755"/>
      <c r="AQ241" s="755"/>
      <c r="AR241" s="755"/>
      <c r="AS241" s="755"/>
      <c r="AT241" s="755"/>
      <c r="AU241" s="755"/>
      <c r="AV241" s="755"/>
      <c r="AW241" s="755"/>
      <c r="AX241" s="755"/>
      <c r="AY241" s="755"/>
      <c r="AZ241" s="755"/>
      <c r="BA241" s="755"/>
      <c r="BB241" s="755"/>
    </row>
    <row r="242" spans="1:54" s="775" customFormat="1" ht="24" customHeight="1">
      <c r="A242" s="769">
        <v>7130810512</v>
      </c>
      <c r="B242" s="770" t="s">
        <v>727</v>
      </c>
      <c r="C242" s="796" t="s">
        <v>52</v>
      </c>
      <c r="D242" s="763">
        <v>4332.59</v>
      </c>
      <c r="E242" s="770" t="s">
        <v>728</v>
      </c>
      <c r="F242" s="772"/>
      <c r="G242" s="786"/>
      <c r="H242" s="768"/>
      <c r="I242" s="755"/>
      <c r="J242" s="755"/>
      <c r="K242" s="755"/>
      <c r="L242" s="755"/>
      <c r="M242" s="755"/>
      <c r="N242" s="755"/>
      <c r="O242" s="755"/>
      <c r="P242" s="755"/>
      <c r="Q242" s="755"/>
      <c r="R242" s="755"/>
      <c r="S242" s="755"/>
      <c r="T242" s="755"/>
      <c r="U242" s="755"/>
      <c r="V242" s="755"/>
      <c r="W242" s="755"/>
      <c r="X242" s="755"/>
      <c r="Y242" s="755"/>
      <c r="Z242" s="755"/>
      <c r="AA242" s="755"/>
      <c r="AB242" s="755"/>
      <c r="AC242" s="755"/>
      <c r="AD242" s="755"/>
      <c r="AE242" s="755"/>
      <c r="AF242" s="755"/>
      <c r="AG242" s="755"/>
      <c r="AH242" s="755"/>
      <c r="AI242" s="755"/>
      <c r="AJ242" s="755"/>
      <c r="AK242" s="755"/>
      <c r="AL242" s="755"/>
      <c r="AM242" s="755"/>
      <c r="AN242" s="755"/>
      <c r="AO242" s="755"/>
      <c r="AP242" s="755"/>
      <c r="AQ242" s="755"/>
      <c r="AR242" s="755"/>
      <c r="AS242" s="755"/>
      <c r="AT242" s="755"/>
      <c r="AU242" s="755"/>
      <c r="AV242" s="755"/>
      <c r="AW242" s="755"/>
      <c r="AX242" s="755"/>
      <c r="AY242" s="755"/>
      <c r="AZ242" s="755"/>
      <c r="BA242" s="755"/>
      <c r="BB242" s="755"/>
    </row>
    <row r="243" spans="1:54" s="775" customFormat="1" ht="28.5" customHeight="1">
      <c r="A243" s="769">
        <v>7130810513</v>
      </c>
      <c r="B243" s="770" t="s">
        <v>729</v>
      </c>
      <c r="C243" s="796" t="s">
        <v>52</v>
      </c>
      <c r="D243" s="763">
        <v>3147.18</v>
      </c>
      <c r="E243" s="770" t="s">
        <v>728</v>
      </c>
      <c r="F243" s="772"/>
      <c r="G243" s="786"/>
      <c r="H243" s="768"/>
      <c r="I243" s="755"/>
      <c r="J243" s="755"/>
      <c r="K243" s="755"/>
      <c r="L243" s="755"/>
      <c r="M243" s="755"/>
      <c r="N243" s="755"/>
      <c r="O243" s="755"/>
      <c r="P243" s="755"/>
      <c r="Q243" s="755"/>
      <c r="R243" s="755"/>
      <c r="S243" s="755"/>
      <c r="T243" s="755"/>
      <c r="U243" s="755"/>
      <c r="V243" s="755"/>
      <c r="W243" s="755"/>
      <c r="X243" s="755"/>
      <c r="Y243" s="755"/>
      <c r="Z243" s="755"/>
      <c r="AA243" s="755"/>
      <c r="AB243" s="755"/>
      <c r="AC243" s="755"/>
      <c r="AD243" s="755"/>
      <c r="AE243" s="755"/>
      <c r="AF243" s="755"/>
      <c r="AG243" s="755"/>
      <c r="AH243" s="755"/>
      <c r="AI243" s="755"/>
      <c r="AJ243" s="755"/>
      <c r="AK243" s="755"/>
      <c r="AL243" s="755"/>
      <c r="AM243" s="755"/>
      <c r="AN243" s="755"/>
      <c r="AO243" s="755"/>
      <c r="AP243" s="755"/>
      <c r="AQ243" s="755"/>
      <c r="AR243" s="755"/>
      <c r="AS243" s="755"/>
      <c r="AT243" s="755"/>
      <c r="AU243" s="755"/>
      <c r="AV243" s="755"/>
      <c r="AW243" s="755"/>
      <c r="AX243" s="755"/>
      <c r="AY243" s="755"/>
      <c r="AZ243" s="755"/>
      <c r="BA243" s="755"/>
      <c r="BB243" s="755"/>
    </row>
    <row r="244" spans="1:54" s="775" customFormat="1" ht="24" customHeight="1">
      <c r="A244" s="769">
        <v>7130810234</v>
      </c>
      <c r="B244" s="770" t="s">
        <v>730</v>
      </c>
      <c r="C244" s="796" t="s">
        <v>52</v>
      </c>
      <c r="D244" s="763">
        <v>4390.87</v>
      </c>
      <c r="E244" s="770"/>
      <c r="F244" s="772"/>
      <c r="G244" s="772"/>
      <c r="H244" s="768"/>
      <c r="I244" s="755"/>
      <c r="J244" s="755"/>
      <c r="K244" s="755"/>
      <c r="L244" s="755"/>
      <c r="M244" s="755"/>
      <c r="N244" s="755"/>
      <c r="O244" s="755"/>
      <c r="P244" s="755"/>
      <c r="Q244" s="755"/>
      <c r="R244" s="755"/>
      <c r="S244" s="755"/>
      <c r="T244" s="755"/>
      <c r="U244" s="755"/>
      <c r="V244" s="755"/>
      <c r="W244" s="755"/>
      <c r="X244" s="755"/>
      <c r="Y244" s="755"/>
      <c r="Z244" s="755"/>
      <c r="AA244" s="755"/>
      <c r="AB244" s="755"/>
      <c r="AC244" s="755"/>
      <c r="AD244" s="755"/>
      <c r="AE244" s="755"/>
      <c r="AF244" s="755"/>
      <c r="AG244" s="755"/>
      <c r="AH244" s="755"/>
      <c r="AI244" s="755"/>
      <c r="AJ244" s="755"/>
      <c r="AK244" s="755"/>
      <c r="AL244" s="755"/>
      <c r="AM244" s="755"/>
      <c r="AN244" s="755"/>
      <c r="AO244" s="755"/>
      <c r="AP244" s="755"/>
      <c r="AQ244" s="755"/>
      <c r="AR244" s="755"/>
      <c r="AS244" s="755"/>
      <c r="AT244" s="755"/>
      <c r="AU244" s="755"/>
      <c r="AV244" s="755"/>
      <c r="AW244" s="755"/>
      <c r="AX244" s="755"/>
      <c r="AY244" s="755"/>
      <c r="AZ244" s="755"/>
      <c r="BA244" s="755"/>
      <c r="BB244" s="755"/>
    </row>
    <row r="245" spans="1:54" s="775" customFormat="1" ht="24" customHeight="1">
      <c r="A245" s="769">
        <v>7130810514</v>
      </c>
      <c r="B245" s="770" t="s">
        <v>731</v>
      </c>
      <c r="C245" s="796" t="s">
        <v>52</v>
      </c>
      <c r="D245" s="763">
        <v>4422.7700000000004</v>
      </c>
      <c r="E245" s="770" t="s">
        <v>728</v>
      </c>
      <c r="F245" s="772"/>
      <c r="G245" s="772"/>
      <c r="H245" s="768"/>
      <c r="I245" s="755"/>
      <c r="J245" s="755"/>
      <c r="K245" s="755"/>
      <c r="L245" s="755"/>
      <c r="M245" s="755"/>
      <c r="N245" s="755"/>
      <c r="O245" s="755"/>
      <c r="P245" s="755"/>
      <c r="Q245" s="755"/>
      <c r="R245" s="755"/>
      <c r="S245" s="755"/>
      <c r="T245" s="755"/>
      <c r="U245" s="755"/>
      <c r="V245" s="755"/>
      <c r="W245" s="755"/>
      <c r="X245" s="755"/>
      <c r="Y245" s="755"/>
      <c r="Z245" s="755"/>
      <c r="AA245" s="755"/>
      <c r="AB245" s="755"/>
      <c r="AC245" s="755"/>
      <c r="AD245" s="755"/>
      <c r="AE245" s="755"/>
      <c r="AF245" s="755"/>
      <c r="AG245" s="755"/>
      <c r="AH245" s="755"/>
      <c r="AI245" s="755"/>
      <c r="AJ245" s="755"/>
      <c r="AK245" s="755"/>
      <c r="AL245" s="755"/>
      <c r="AM245" s="755"/>
      <c r="AN245" s="755"/>
      <c r="AO245" s="755"/>
      <c r="AP245" s="755"/>
      <c r="AQ245" s="755"/>
      <c r="AR245" s="755"/>
      <c r="AS245" s="755"/>
      <c r="AT245" s="755"/>
      <c r="AU245" s="755"/>
      <c r="AV245" s="755"/>
      <c r="AW245" s="755"/>
      <c r="AX245" s="755"/>
      <c r="AY245" s="755"/>
      <c r="AZ245" s="755"/>
      <c r="BA245" s="755"/>
      <c r="BB245" s="755"/>
    </row>
    <row r="246" spans="1:54" s="775" customFormat="1" ht="24" customHeight="1">
      <c r="A246" s="769">
        <v>7130810517</v>
      </c>
      <c r="B246" s="770" t="s">
        <v>732</v>
      </c>
      <c r="C246" s="796" t="s">
        <v>52</v>
      </c>
      <c r="D246" s="763">
        <v>5000.08</v>
      </c>
      <c r="E246" s="770" t="s">
        <v>733</v>
      </c>
      <c r="F246" s="772"/>
      <c r="G246" s="772"/>
      <c r="H246" s="768"/>
      <c r="I246" s="755"/>
      <c r="J246" s="755"/>
      <c r="K246" s="755"/>
      <c r="L246" s="755"/>
      <c r="M246" s="755"/>
      <c r="N246" s="755"/>
      <c r="O246" s="755"/>
      <c r="P246" s="755"/>
      <c r="Q246" s="755"/>
      <c r="R246" s="755"/>
      <c r="S246" s="755"/>
      <c r="T246" s="755"/>
      <c r="U246" s="755"/>
      <c r="V246" s="755"/>
      <c r="W246" s="755"/>
      <c r="X246" s="755"/>
      <c r="Y246" s="755"/>
      <c r="Z246" s="755"/>
      <c r="AA246" s="755"/>
      <c r="AB246" s="755"/>
      <c r="AC246" s="755"/>
      <c r="AD246" s="755"/>
      <c r="AE246" s="755"/>
      <c r="AF246" s="755"/>
      <c r="AG246" s="755"/>
      <c r="AH246" s="755"/>
      <c r="AI246" s="755"/>
      <c r="AJ246" s="755"/>
      <c r="AK246" s="755"/>
      <c r="AL246" s="755"/>
      <c r="AM246" s="755"/>
      <c r="AN246" s="755"/>
      <c r="AO246" s="755"/>
      <c r="AP246" s="755"/>
      <c r="AQ246" s="755"/>
      <c r="AR246" s="755"/>
      <c r="AS246" s="755"/>
      <c r="AT246" s="755"/>
      <c r="AU246" s="755"/>
      <c r="AV246" s="755"/>
      <c r="AW246" s="755"/>
      <c r="AX246" s="755"/>
      <c r="AY246" s="755"/>
      <c r="AZ246" s="755"/>
      <c r="BA246" s="755"/>
      <c r="BB246" s="755"/>
    </row>
    <row r="247" spans="1:54" s="775" customFormat="1" ht="24" customHeight="1">
      <c r="A247" s="769">
        <v>7130810222</v>
      </c>
      <c r="B247" s="770" t="s">
        <v>734</v>
      </c>
      <c r="C247" s="796" t="s">
        <v>52</v>
      </c>
      <c r="D247" s="763">
        <v>3645.31</v>
      </c>
      <c r="E247" s="770"/>
      <c r="F247" s="772"/>
      <c r="G247" s="786"/>
      <c r="H247" s="768"/>
      <c r="I247" s="755"/>
      <c r="J247" s="755"/>
      <c r="K247" s="755"/>
      <c r="L247" s="755"/>
      <c r="M247" s="755"/>
      <c r="N247" s="755"/>
      <c r="O247" s="755"/>
      <c r="P247" s="755"/>
      <c r="Q247" s="755"/>
      <c r="R247" s="755"/>
      <c r="S247" s="755"/>
      <c r="T247" s="755"/>
      <c r="U247" s="755"/>
      <c r="V247" s="755"/>
      <c r="W247" s="755"/>
      <c r="X247" s="755"/>
      <c r="Y247" s="755"/>
      <c r="Z247" s="755"/>
      <c r="AA247" s="755"/>
      <c r="AB247" s="755"/>
      <c r="AC247" s="755"/>
      <c r="AD247" s="755"/>
      <c r="AE247" s="755"/>
      <c r="AF247" s="755"/>
      <c r="AG247" s="755"/>
      <c r="AH247" s="755"/>
      <c r="AI247" s="755"/>
      <c r="AJ247" s="755"/>
      <c r="AK247" s="755"/>
      <c r="AL247" s="755"/>
      <c r="AM247" s="755"/>
      <c r="AN247" s="755"/>
      <c r="AO247" s="755"/>
      <c r="AP247" s="755"/>
      <c r="AQ247" s="755"/>
      <c r="AR247" s="755"/>
      <c r="AS247" s="755"/>
      <c r="AT247" s="755"/>
      <c r="AU247" s="755"/>
      <c r="AV247" s="755"/>
      <c r="AW247" s="755"/>
      <c r="AX247" s="755"/>
      <c r="AY247" s="755"/>
      <c r="AZ247" s="755"/>
      <c r="BA247" s="755"/>
      <c r="BB247" s="755"/>
    </row>
    <row r="248" spans="1:54" s="775" customFormat="1" ht="24" customHeight="1">
      <c r="A248" s="769">
        <v>7130810223</v>
      </c>
      <c r="B248" s="386" t="s">
        <v>735</v>
      </c>
      <c r="C248" s="796" t="s">
        <v>52</v>
      </c>
      <c r="D248" s="763">
        <v>5064.95</v>
      </c>
      <c r="E248" s="770"/>
      <c r="F248" s="772"/>
      <c r="G248" s="786"/>
      <c r="H248" s="768"/>
      <c r="I248" s="755"/>
      <c r="J248" s="755"/>
      <c r="K248" s="755"/>
      <c r="L248" s="755"/>
      <c r="M248" s="755"/>
      <c r="N248" s="755"/>
      <c r="O248" s="755"/>
      <c r="P248" s="755"/>
      <c r="Q248" s="755"/>
      <c r="R248" s="755"/>
      <c r="S248" s="755"/>
      <c r="T248" s="755"/>
      <c r="U248" s="755"/>
      <c r="V248" s="755"/>
      <c r="W248" s="755"/>
      <c r="X248" s="755"/>
      <c r="Y248" s="755"/>
      <c r="Z248" s="755"/>
      <c r="AA248" s="755"/>
      <c r="AB248" s="755"/>
      <c r="AC248" s="755"/>
      <c r="AD248" s="755"/>
      <c r="AE248" s="755"/>
      <c r="AF248" s="755"/>
      <c r="AG248" s="755"/>
      <c r="AH248" s="755"/>
      <c r="AI248" s="755"/>
      <c r="AJ248" s="755"/>
      <c r="AK248" s="755"/>
      <c r="AL248" s="755"/>
      <c r="AM248" s="755"/>
      <c r="AN248" s="755"/>
      <c r="AO248" s="755"/>
      <c r="AP248" s="755"/>
      <c r="AQ248" s="755"/>
      <c r="AR248" s="755"/>
      <c r="AS248" s="755"/>
      <c r="AT248" s="755"/>
      <c r="AU248" s="755"/>
      <c r="AV248" s="755"/>
      <c r="AW248" s="755"/>
      <c r="AX248" s="755"/>
      <c r="AY248" s="755"/>
      <c r="AZ248" s="755"/>
      <c r="BA248" s="755"/>
      <c r="BB248" s="755"/>
    </row>
    <row r="249" spans="1:54" s="775" customFormat="1" ht="24" customHeight="1">
      <c r="A249" s="769">
        <v>7130810595</v>
      </c>
      <c r="B249" s="770" t="s">
        <v>736</v>
      </c>
      <c r="C249" s="796" t="s">
        <v>89</v>
      </c>
      <c r="D249" s="763">
        <v>2564.36</v>
      </c>
      <c r="E249" s="772" t="s">
        <v>737</v>
      </c>
      <c r="F249" s="772"/>
      <c r="G249" s="786"/>
      <c r="H249" s="768"/>
      <c r="I249" s="755"/>
      <c r="J249" s="755"/>
      <c r="K249" s="755"/>
      <c r="L249" s="755"/>
      <c r="M249" s="755"/>
      <c r="N249" s="755"/>
      <c r="O249" s="755"/>
      <c r="P249" s="755"/>
      <c r="Q249" s="755"/>
      <c r="R249" s="755"/>
      <c r="S249" s="755"/>
      <c r="T249" s="755"/>
      <c r="U249" s="755"/>
      <c r="V249" s="755"/>
      <c r="W249" s="755"/>
      <c r="X249" s="755"/>
      <c r="Y249" s="755"/>
      <c r="Z249" s="755"/>
      <c r="AA249" s="755"/>
      <c r="AB249" s="755"/>
      <c r="AC249" s="755"/>
      <c r="AD249" s="755"/>
      <c r="AE249" s="755"/>
      <c r="AF249" s="755"/>
      <c r="AG249" s="755"/>
      <c r="AH249" s="755"/>
      <c r="AI249" s="755"/>
      <c r="AJ249" s="755"/>
      <c r="AK249" s="755"/>
      <c r="AL249" s="755"/>
      <c r="AM249" s="755"/>
      <c r="AN249" s="755"/>
      <c r="AO249" s="755"/>
      <c r="AP249" s="755"/>
      <c r="AQ249" s="755"/>
      <c r="AR249" s="755"/>
      <c r="AS249" s="755"/>
      <c r="AT249" s="755"/>
      <c r="AU249" s="755"/>
      <c r="AV249" s="755"/>
      <c r="AW249" s="755"/>
      <c r="AX249" s="755"/>
      <c r="AY249" s="755"/>
      <c r="AZ249" s="755"/>
      <c r="BA249" s="755"/>
      <c r="BB249" s="755"/>
    </row>
    <row r="250" spans="1:54" s="775" customFormat="1" ht="24" customHeight="1">
      <c r="A250" s="769">
        <v>7130810211</v>
      </c>
      <c r="B250" s="770" t="s">
        <v>738</v>
      </c>
      <c r="C250" s="796" t="s">
        <v>89</v>
      </c>
      <c r="D250" s="763">
        <v>2001.35</v>
      </c>
      <c r="E250" s="772"/>
      <c r="F250" s="772"/>
      <c r="G250" s="786"/>
      <c r="H250" s="768"/>
      <c r="I250" s="755"/>
      <c r="J250" s="755"/>
      <c r="K250" s="755"/>
      <c r="L250" s="755"/>
      <c r="M250" s="755"/>
      <c r="N250" s="755"/>
      <c r="O250" s="755"/>
      <c r="P250" s="755"/>
      <c r="Q250" s="755"/>
      <c r="R250" s="755"/>
      <c r="S250" s="755"/>
      <c r="T250" s="755"/>
      <c r="U250" s="755"/>
      <c r="V250" s="755"/>
      <c r="W250" s="755"/>
      <c r="X250" s="755"/>
      <c r="Y250" s="755"/>
      <c r="Z250" s="755"/>
      <c r="AA250" s="755"/>
      <c r="AB250" s="755"/>
      <c r="AC250" s="755"/>
      <c r="AD250" s="755"/>
      <c r="AE250" s="755"/>
      <c r="AF250" s="755"/>
      <c r="AG250" s="755"/>
      <c r="AH250" s="755"/>
      <c r="AI250" s="755"/>
      <c r="AJ250" s="755"/>
      <c r="AK250" s="755"/>
      <c r="AL250" s="755"/>
      <c r="AM250" s="755"/>
      <c r="AN250" s="755"/>
      <c r="AO250" s="755"/>
      <c r="AP250" s="755"/>
      <c r="AQ250" s="755"/>
      <c r="AR250" s="755"/>
      <c r="AS250" s="755"/>
      <c r="AT250" s="755"/>
      <c r="AU250" s="755"/>
      <c r="AV250" s="755"/>
      <c r="AW250" s="755"/>
      <c r="AX250" s="755"/>
      <c r="AY250" s="755"/>
      <c r="AZ250" s="755"/>
      <c r="BA250" s="755"/>
      <c r="BB250" s="755"/>
    </row>
    <row r="251" spans="1:54" s="775" customFormat="1" ht="24" customHeight="1">
      <c r="A251" s="769">
        <v>7130810608</v>
      </c>
      <c r="B251" s="770" t="s">
        <v>739</v>
      </c>
      <c r="C251" s="796" t="s">
        <v>52</v>
      </c>
      <c r="D251" s="763">
        <v>5912.78</v>
      </c>
      <c r="E251" s="770" t="s">
        <v>740</v>
      </c>
      <c r="F251" s="772"/>
      <c r="G251" s="786"/>
      <c r="H251" s="768"/>
      <c r="I251" s="755"/>
      <c r="J251" s="755"/>
      <c r="K251" s="755"/>
      <c r="L251" s="755"/>
      <c r="M251" s="755"/>
      <c r="N251" s="755"/>
      <c r="O251" s="755"/>
      <c r="P251" s="755"/>
      <c r="Q251" s="755"/>
      <c r="R251" s="755"/>
      <c r="S251" s="755"/>
      <c r="T251" s="755"/>
      <c r="U251" s="755"/>
      <c r="V251" s="755"/>
      <c r="W251" s="755"/>
      <c r="X251" s="755"/>
      <c r="Y251" s="755"/>
      <c r="Z251" s="755"/>
      <c r="AA251" s="755"/>
      <c r="AB251" s="755"/>
      <c r="AC251" s="755"/>
      <c r="AD251" s="755"/>
      <c r="AE251" s="755"/>
      <c r="AF251" s="755"/>
      <c r="AG251" s="755"/>
      <c r="AH251" s="755"/>
      <c r="AI251" s="755"/>
      <c r="AJ251" s="755"/>
      <c r="AK251" s="755"/>
      <c r="AL251" s="755"/>
      <c r="AM251" s="755"/>
      <c r="AN251" s="755"/>
      <c r="AO251" s="755"/>
      <c r="AP251" s="755"/>
      <c r="AQ251" s="755"/>
      <c r="AR251" s="755"/>
      <c r="AS251" s="755"/>
      <c r="AT251" s="755"/>
      <c r="AU251" s="755"/>
      <c r="AV251" s="755"/>
      <c r="AW251" s="755"/>
      <c r="AX251" s="755"/>
      <c r="AY251" s="755"/>
      <c r="AZ251" s="755"/>
      <c r="BA251" s="755"/>
      <c r="BB251" s="755"/>
    </row>
    <row r="252" spans="1:54" s="775" customFormat="1" ht="24" customHeight="1">
      <c r="A252" s="769">
        <v>7130810221</v>
      </c>
      <c r="B252" s="386" t="s">
        <v>741</v>
      </c>
      <c r="C252" s="796" t="s">
        <v>52</v>
      </c>
      <c r="D252" s="763">
        <v>8489.24</v>
      </c>
      <c r="E252" s="770"/>
      <c r="F252" s="772"/>
      <c r="G252" s="786"/>
      <c r="H252" s="768"/>
      <c r="I252" s="755"/>
      <c r="J252" s="755"/>
      <c r="K252" s="755"/>
      <c r="L252" s="755"/>
      <c r="M252" s="755"/>
      <c r="N252" s="755"/>
      <c r="O252" s="755"/>
      <c r="P252" s="755"/>
      <c r="Q252" s="755"/>
      <c r="R252" s="755"/>
      <c r="S252" s="755"/>
      <c r="T252" s="755"/>
      <c r="U252" s="755"/>
      <c r="V252" s="755"/>
      <c r="W252" s="755"/>
      <c r="X252" s="755"/>
      <c r="Y252" s="755"/>
      <c r="Z252" s="755"/>
      <c r="AA252" s="755"/>
      <c r="AB252" s="755"/>
      <c r="AC252" s="755"/>
      <c r="AD252" s="755"/>
      <c r="AE252" s="755"/>
      <c r="AF252" s="755"/>
      <c r="AG252" s="755"/>
      <c r="AH252" s="755"/>
      <c r="AI252" s="755"/>
      <c r="AJ252" s="755"/>
      <c r="AK252" s="755"/>
      <c r="AL252" s="755"/>
      <c r="AM252" s="755"/>
      <c r="AN252" s="755"/>
      <c r="AO252" s="755"/>
      <c r="AP252" s="755"/>
      <c r="AQ252" s="755"/>
      <c r="AR252" s="755"/>
      <c r="AS252" s="755"/>
      <c r="AT252" s="755"/>
      <c r="AU252" s="755"/>
      <c r="AV252" s="755"/>
      <c r="AW252" s="755"/>
      <c r="AX252" s="755"/>
      <c r="AY252" s="755"/>
      <c r="AZ252" s="755"/>
      <c r="BA252" s="755"/>
      <c r="BB252" s="755"/>
    </row>
    <row r="253" spans="1:54" ht="24" customHeight="1">
      <c r="A253" s="769">
        <v>7130810624</v>
      </c>
      <c r="B253" s="770" t="s">
        <v>121</v>
      </c>
      <c r="C253" s="796" t="s">
        <v>89</v>
      </c>
      <c r="D253" s="763">
        <v>101.05</v>
      </c>
      <c r="E253" s="772" t="s">
        <v>742</v>
      </c>
      <c r="F253" s="772"/>
      <c r="G253" s="786"/>
      <c r="H253" s="768"/>
    </row>
    <row r="254" spans="1:54" s="775" customFormat="1" ht="24" customHeight="1">
      <c r="A254" s="769">
        <v>7130810676</v>
      </c>
      <c r="B254" s="770" t="s">
        <v>743</v>
      </c>
      <c r="C254" s="796" t="s">
        <v>89</v>
      </c>
      <c r="D254" s="763">
        <v>426.66</v>
      </c>
      <c r="E254" s="772" t="s">
        <v>744</v>
      </c>
      <c r="F254" s="772"/>
      <c r="G254" s="786"/>
      <c r="H254" s="768"/>
      <c r="I254" s="755"/>
      <c r="J254" s="755"/>
      <c r="K254" s="755"/>
      <c r="L254" s="755"/>
      <c r="M254" s="755"/>
      <c r="N254" s="755"/>
      <c r="O254" s="755"/>
      <c r="P254" s="755"/>
      <c r="Q254" s="755"/>
      <c r="R254" s="755"/>
      <c r="S254" s="755"/>
      <c r="T254" s="755"/>
      <c r="U254" s="755"/>
      <c r="V254" s="755"/>
      <c r="W254" s="755"/>
      <c r="X254" s="755"/>
      <c r="Y254" s="755"/>
      <c r="Z254" s="755"/>
      <c r="AA254" s="755"/>
      <c r="AB254" s="755"/>
      <c r="AC254" s="755"/>
      <c r="AD254" s="755"/>
      <c r="AE254" s="755"/>
      <c r="AF254" s="755"/>
      <c r="AG254" s="755"/>
      <c r="AH254" s="755"/>
      <c r="AI254" s="755"/>
      <c r="AJ254" s="755"/>
      <c r="AK254" s="755"/>
      <c r="AL254" s="755"/>
      <c r="AM254" s="755"/>
      <c r="AN254" s="755"/>
      <c r="AO254" s="755"/>
      <c r="AP254" s="755"/>
      <c r="AQ254" s="755"/>
      <c r="AR254" s="755"/>
      <c r="AS254" s="755"/>
      <c r="AT254" s="755"/>
      <c r="AU254" s="755"/>
      <c r="AV254" s="755"/>
      <c r="AW254" s="755"/>
      <c r="AX254" s="755"/>
      <c r="AY254" s="755"/>
      <c r="AZ254" s="755"/>
      <c r="BA254" s="755"/>
      <c r="BB254" s="755"/>
    </row>
    <row r="255" spans="1:54" s="775" customFormat="1" ht="24" customHeight="1">
      <c r="A255" s="769">
        <v>7130810679</v>
      </c>
      <c r="B255" s="770" t="s">
        <v>745</v>
      </c>
      <c r="C255" s="796" t="s">
        <v>89</v>
      </c>
      <c r="D255" s="763">
        <v>323.29000000000002</v>
      </c>
      <c r="E255" s="772" t="s">
        <v>746</v>
      </c>
      <c r="F255" s="772"/>
      <c r="G255" s="786"/>
      <c r="H255" s="768"/>
      <c r="I255" s="755"/>
      <c r="J255" s="755"/>
      <c r="K255" s="755"/>
      <c r="L255" s="755"/>
      <c r="M255" s="755"/>
      <c r="N255" s="755"/>
      <c r="O255" s="755"/>
      <c r="P255" s="755"/>
      <c r="Q255" s="755"/>
      <c r="R255" s="755"/>
      <c r="S255" s="755"/>
      <c r="T255" s="755"/>
      <c r="U255" s="755"/>
      <c r="V255" s="755"/>
      <c r="W255" s="755"/>
      <c r="X255" s="755"/>
      <c r="Y255" s="755"/>
      <c r="Z255" s="755"/>
      <c r="AA255" s="755"/>
      <c r="AB255" s="755"/>
      <c r="AC255" s="755"/>
      <c r="AD255" s="755"/>
      <c r="AE255" s="755"/>
      <c r="AF255" s="755"/>
      <c r="AG255" s="755"/>
      <c r="AH255" s="755"/>
      <c r="AI255" s="755"/>
      <c r="AJ255" s="755"/>
      <c r="AK255" s="755"/>
      <c r="AL255" s="755"/>
      <c r="AM255" s="755"/>
      <c r="AN255" s="755"/>
      <c r="AO255" s="755"/>
      <c r="AP255" s="755"/>
      <c r="AQ255" s="755"/>
      <c r="AR255" s="755"/>
      <c r="AS255" s="755"/>
      <c r="AT255" s="755"/>
      <c r="AU255" s="755"/>
      <c r="AV255" s="755"/>
      <c r="AW255" s="755"/>
      <c r="AX255" s="755"/>
      <c r="AY255" s="755"/>
      <c r="AZ255" s="755"/>
      <c r="BA255" s="755"/>
      <c r="BB255" s="755"/>
    </row>
    <row r="256" spans="1:54" s="775" customFormat="1" ht="24" customHeight="1">
      <c r="A256" s="769">
        <v>7130810210</v>
      </c>
      <c r="B256" s="770" t="s">
        <v>747</v>
      </c>
      <c r="C256" s="796" t="s">
        <v>89</v>
      </c>
      <c r="D256" s="763">
        <v>609.21</v>
      </c>
      <c r="E256" s="772"/>
      <c r="F256" s="772"/>
      <c r="G256" s="772"/>
      <c r="H256" s="768"/>
      <c r="I256" s="755"/>
      <c r="J256" s="755"/>
      <c r="K256" s="755"/>
      <c r="L256" s="755"/>
      <c r="M256" s="755"/>
      <c r="N256" s="755"/>
      <c r="O256" s="755"/>
      <c r="P256" s="755"/>
      <c r="Q256" s="755"/>
      <c r="R256" s="755"/>
      <c r="S256" s="755"/>
      <c r="T256" s="755"/>
      <c r="U256" s="755"/>
      <c r="V256" s="755"/>
      <c r="W256" s="755"/>
      <c r="X256" s="755"/>
      <c r="Y256" s="755"/>
      <c r="Z256" s="755"/>
      <c r="AA256" s="755"/>
      <c r="AB256" s="755"/>
      <c r="AC256" s="755"/>
      <c r="AD256" s="755"/>
      <c r="AE256" s="755"/>
      <c r="AF256" s="755"/>
      <c r="AG256" s="755"/>
      <c r="AH256" s="755"/>
      <c r="AI256" s="755"/>
      <c r="AJ256" s="755"/>
      <c r="AK256" s="755"/>
      <c r="AL256" s="755"/>
      <c r="AM256" s="755"/>
      <c r="AN256" s="755"/>
      <c r="AO256" s="755"/>
      <c r="AP256" s="755"/>
      <c r="AQ256" s="755"/>
      <c r="AR256" s="755"/>
      <c r="AS256" s="755"/>
      <c r="AT256" s="755"/>
      <c r="AU256" s="755"/>
      <c r="AV256" s="755"/>
      <c r="AW256" s="755"/>
      <c r="AX256" s="755"/>
      <c r="AY256" s="755"/>
      <c r="AZ256" s="755"/>
      <c r="BA256" s="755"/>
      <c r="BB256" s="755"/>
    </row>
    <row r="257" spans="1:54" s="775" customFormat="1" ht="24" customHeight="1">
      <c r="A257" s="769">
        <v>7130810204</v>
      </c>
      <c r="B257" s="770" t="s">
        <v>748</v>
      </c>
      <c r="C257" s="796" t="s">
        <v>89</v>
      </c>
      <c r="D257" s="763">
        <v>1146.93</v>
      </c>
      <c r="E257" s="772"/>
      <c r="F257" s="772"/>
      <c r="G257" s="772"/>
      <c r="H257" s="768"/>
      <c r="I257" s="755"/>
      <c r="J257" s="755"/>
      <c r="K257" s="755"/>
      <c r="L257" s="755"/>
      <c r="M257" s="755"/>
      <c r="N257" s="755"/>
      <c r="O257" s="755"/>
      <c r="P257" s="755"/>
      <c r="Q257" s="755"/>
      <c r="R257" s="755"/>
      <c r="S257" s="755"/>
      <c r="T257" s="755"/>
      <c r="U257" s="755"/>
      <c r="V257" s="755"/>
      <c r="W257" s="755"/>
      <c r="X257" s="755"/>
      <c r="Y257" s="755"/>
      <c r="Z257" s="755"/>
      <c r="AA257" s="755"/>
      <c r="AB257" s="755"/>
      <c r="AC257" s="755"/>
      <c r="AD257" s="755"/>
      <c r="AE257" s="755"/>
      <c r="AF257" s="755"/>
      <c r="AG257" s="755"/>
      <c r="AH257" s="755"/>
      <c r="AI257" s="755"/>
      <c r="AJ257" s="755"/>
      <c r="AK257" s="755"/>
      <c r="AL257" s="755"/>
      <c r="AM257" s="755"/>
      <c r="AN257" s="755"/>
      <c r="AO257" s="755"/>
      <c r="AP257" s="755"/>
      <c r="AQ257" s="755"/>
      <c r="AR257" s="755"/>
      <c r="AS257" s="755"/>
      <c r="AT257" s="755"/>
      <c r="AU257" s="755"/>
      <c r="AV257" s="755"/>
      <c r="AW257" s="755"/>
      <c r="AX257" s="755"/>
      <c r="AY257" s="755"/>
      <c r="AZ257" s="755"/>
      <c r="BA257" s="755"/>
      <c r="BB257" s="755"/>
    </row>
    <row r="258" spans="1:54" s="775" customFormat="1" ht="24" customHeight="1">
      <c r="A258" s="769">
        <v>7130810205</v>
      </c>
      <c r="B258" s="770" t="s">
        <v>749</v>
      </c>
      <c r="C258" s="796" t="s">
        <v>89</v>
      </c>
      <c r="D258" s="763">
        <v>1411.94</v>
      </c>
      <c r="E258" s="772"/>
      <c r="F258" s="772"/>
      <c r="G258" s="772"/>
      <c r="H258" s="768"/>
      <c r="I258" s="755"/>
      <c r="J258" s="755"/>
      <c r="K258" s="755"/>
      <c r="L258" s="755"/>
      <c r="M258" s="755"/>
      <c r="N258" s="755"/>
      <c r="O258" s="755"/>
      <c r="P258" s="755"/>
      <c r="Q258" s="755"/>
      <c r="R258" s="755"/>
      <c r="S258" s="755"/>
      <c r="T258" s="755"/>
      <c r="U258" s="755"/>
      <c r="V258" s="755"/>
      <c r="W258" s="755"/>
      <c r="X258" s="755"/>
      <c r="Y258" s="755"/>
      <c r="Z258" s="755"/>
      <c r="AA258" s="755"/>
      <c r="AB258" s="755"/>
      <c r="AC258" s="755"/>
      <c r="AD258" s="755"/>
      <c r="AE258" s="755"/>
      <c r="AF258" s="755"/>
      <c r="AG258" s="755"/>
      <c r="AH258" s="755"/>
      <c r="AI258" s="755"/>
      <c r="AJ258" s="755"/>
      <c r="AK258" s="755"/>
      <c r="AL258" s="755"/>
      <c r="AM258" s="755"/>
      <c r="AN258" s="755"/>
      <c r="AO258" s="755"/>
      <c r="AP258" s="755"/>
      <c r="AQ258" s="755"/>
      <c r="AR258" s="755"/>
      <c r="AS258" s="755"/>
      <c r="AT258" s="755"/>
      <c r="AU258" s="755"/>
      <c r="AV258" s="755"/>
      <c r="AW258" s="755"/>
      <c r="AX258" s="755"/>
      <c r="AY258" s="755"/>
      <c r="AZ258" s="755"/>
      <c r="BA258" s="755"/>
      <c r="BB258" s="755"/>
    </row>
    <row r="259" spans="1:54" s="775" customFormat="1" ht="24" customHeight="1">
      <c r="A259" s="769">
        <v>7130810206</v>
      </c>
      <c r="B259" s="770" t="s">
        <v>750</v>
      </c>
      <c r="C259" s="796" t="s">
        <v>89</v>
      </c>
      <c r="D259" s="763">
        <v>388.17</v>
      </c>
      <c r="E259" s="772"/>
      <c r="F259" s="772"/>
      <c r="G259" s="772"/>
      <c r="H259" s="768"/>
      <c r="I259" s="755"/>
      <c r="J259" s="755"/>
      <c r="K259" s="755"/>
      <c r="L259" s="755"/>
      <c r="M259" s="755"/>
      <c r="N259" s="755"/>
      <c r="O259" s="755"/>
      <c r="P259" s="755"/>
      <c r="Q259" s="755"/>
      <c r="R259" s="755"/>
      <c r="S259" s="755"/>
      <c r="T259" s="755"/>
      <c r="U259" s="755"/>
      <c r="V259" s="755"/>
      <c r="W259" s="755"/>
      <c r="X259" s="755"/>
      <c r="Y259" s="755"/>
      <c r="Z259" s="755"/>
      <c r="AA259" s="755"/>
      <c r="AB259" s="755"/>
      <c r="AC259" s="755"/>
      <c r="AD259" s="755"/>
      <c r="AE259" s="755"/>
      <c r="AF259" s="755"/>
      <c r="AG259" s="755"/>
      <c r="AH259" s="755"/>
      <c r="AI259" s="755"/>
      <c r="AJ259" s="755"/>
      <c r="AK259" s="755"/>
      <c r="AL259" s="755"/>
      <c r="AM259" s="755"/>
      <c r="AN259" s="755"/>
      <c r="AO259" s="755"/>
      <c r="AP259" s="755"/>
      <c r="AQ259" s="755"/>
      <c r="AR259" s="755"/>
      <c r="AS259" s="755"/>
      <c r="AT259" s="755"/>
      <c r="AU259" s="755"/>
      <c r="AV259" s="755"/>
      <c r="AW259" s="755"/>
      <c r="AX259" s="755"/>
      <c r="AY259" s="755"/>
      <c r="AZ259" s="755"/>
      <c r="BA259" s="755"/>
      <c r="BB259" s="755"/>
    </row>
    <row r="260" spans="1:54" s="775" customFormat="1" ht="24" customHeight="1">
      <c r="A260" s="769">
        <v>7130810207</v>
      </c>
      <c r="B260" s="770" t="s">
        <v>751</v>
      </c>
      <c r="C260" s="796" t="s">
        <v>89</v>
      </c>
      <c r="D260" s="763">
        <v>285.89999999999998</v>
      </c>
      <c r="E260" s="772"/>
      <c r="F260" s="772"/>
      <c r="G260" s="772"/>
      <c r="H260" s="768"/>
      <c r="I260" s="755"/>
      <c r="J260" s="755"/>
      <c r="K260" s="755"/>
      <c r="L260" s="755"/>
      <c r="M260" s="755"/>
      <c r="N260" s="755"/>
      <c r="O260" s="755"/>
      <c r="P260" s="755"/>
      <c r="Q260" s="755"/>
      <c r="R260" s="755"/>
      <c r="S260" s="755"/>
      <c r="T260" s="755"/>
      <c r="U260" s="755"/>
      <c r="V260" s="755"/>
      <c r="W260" s="755"/>
      <c r="X260" s="755"/>
      <c r="Y260" s="755"/>
      <c r="Z260" s="755"/>
      <c r="AA260" s="755"/>
      <c r="AB260" s="755"/>
      <c r="AC260" s="755"/>
      <c r="AD260" s="755"/>
      <c r="AE260" s="755"/>
      <c r="AF260" s="755"/>
      <c r="AG260" s="755"/>
      <c r="AH260" s="755"/>
      <c r="AI260" s="755"/>
      <c r="AJ260" s="755"/>
      <c r="AK260" s="755"/>
      <c r="AL260" s="755"/>
      <c r="AM260" s="755"/>
      <c r="AN260" s="755"/>
      <c r="AO260" s="755"/>
      <c r="AP260" s="755"/>
      <c r="AQ260" s="755"/>
      <c r="AR260" s="755"/>
      <c r="AS260" s="755"/>
      <c r="AT260" s="755"/>
      <c r="AU260" s="755"/>
      <c r="AV260" s="755"/>
      <c r="AW260" s="755"/>
      <c r="AX260" s="755"/>
      <c r="AY260" s="755"/>
      <c r="AZ260" s="755"/>
      <c r="BA260" s="755"/>
      <c r="BB260" s="755"/>
    </row>
    <row r="261" spans="1:54" s="775" customFormat="1" ht="24" customHeight="1">
      <c r="A261" s="769">
        <v>7130810681</v>
      </c>
      <c r="B261" s="770" t="s">
        <v>275</v>
      </c>
      <c r="C261" s="796" t="s">
        <v>52</v>
      </c>
      <c r="D261" s="763">
        <v>3548.55</v>
      </c>
      <c r="E261" s="772" t="s">
        <v>752</v>
      </c>
      <c r="F261" s="772"/>
      <c r="G261" s="772"/>
      <c r="H261" s="768"/>
      <c r="I261" s="755"/>
      <c r="J261" s="755"/>
      <c r="K261" s="755"/>
      <c r="L261" s="755"/>
      <c r="M261" s="755"/>
      <c r="N261" s="755"/>
      <c r="O261" s="755"/>
      <c r="P261" s="755"/>
      <c r="Q261" s="755"/>
      <c r="R261" s="755"/>
      <c r="S261" s="755"/>
      <c r="T261" s="755"/>
      <c r="U261" s="755"/>
      <c r="V261" s="755"/>
      <c r="W261" s="755"/>
      <c r="X261" s="755"/>
      <c r="Y261" s="755"/>
      <c r="Z261" s="755"/>
      <c r="AA261" s="755"/>
      <c r="AB261" s="755"/>
      <c r="AC261" s="755"/>
      <c r="AD261" s="755"/>
      <c r="AE261" s="755"/>
      <c r="AF261" s="755"/>
      <c r="AG261" s="755"/>
      <c r="AH261" s="755"/>
      <c r="AI261" s="755"/>
      <c r="AJ261" s="755"/>
      <c r="AK261" s="755"/>
      <c r="AL261" s="755"/>
      <c r="AM261" s="755"/>
      <c r="AN261" s="755"/>
      <c r="AO261" s="755"/>
      <c r="AP261" s="755"/>
      <c r="AQ261" s="755"/>
      <c r="AR261" s="755"/>
      <c r="AS261" s="755"/>
      <c r="AT261" s="755"/>
      <c r="AU261" s="755"/>
      <c r="AV261" s="755"/>
      <c r="AW261" s="755"/>
      <c r="AX261" s="755"/>
      <c r="AY261" s="755"/>
      <c r="AZ261" s="755"/>
      <c r="BA261" s="755"/>
      <c r="BB261" s="755"/>
    </row>
    <row r="262" spans="1:54" s="775" customFormat="1" ht="24" customHeight="1">
      <c r="A262" s="769">
        <v>7130810236</v>
      </c>
      <c r="B262" s="770" t="s">
        <v>753</v>
      </c>
      <c r="C262" s="796" t="s">
        <v>52</v>
      </c>
      <c r="D262" s="763">
        <v>1818.8</v>
      </c>
      <c r="E262" s="772"/>
      <c r="F262" s="772"/>
      <c r="G262" s="772"/>
      <c r="H262" s="768"/>
      <c r="I262" s="755"/>
      <c r="J262" s="755"/>
      <c r="K262" s="755"/>
      <c r="L262" s="755"/>
      <c r="M262" s="755"/>
      <c r="N262" s="755"/>
      <c r="O262" s="755"/>
      <c r="P262" s="755"/>
      <c r="Q262" s="755"/>
      <c r="R262" s="755"/>
      <c r="S262" s="755"/>
      <c r="T262" s="755"/>
      <c r="U262" s="755"/>
      <c r="V262" s="755"/>
      <c r="W262" s="755"/>
      <c r="X262" s="755"/>
      <c r="Y262" s="755"/>
      <c r="Z262" s="755"/>
      <c r="AA262" s="755"/>
      <c r="AB262" s="755"/>
      <c r="AC262" s="755"/>
      <c r="AD262" s="755"/>
      <c r="AE262" s="755"/>
      <c r="AF262" s="755"/>
      <c r="AG262" s="755"/>
      <c r="AH262" s="755"/>
      <c r="AI262" s="755"/>
      <c r="AJ262" s="755"/>
      <c r="AK262" s="755"/>
      <c r="AL262" s="755"/>
      <c r="AM262" s="755"/>
      <c r="AN262" s="755"/>
      <c r="AO262" s="755"/>
      <c r="AP262" s="755"/>
      <c r="AQ262" s="755"/>
      <c r="AR262" s="755"/>
      <c r="AS262" s="755"/>
      <c r="AT262" s="755"/>
      <c r="AU262" s="755"/>
      <c r="AV262" s="755"/>
      <c r="AW262" s="755"/>
      <c r="AX262" s="755"/>
      <c r="AY262" s="755"/>
      <c r="AZ262" s="755"/>
      <c r="BA262" s="755"/>
      <c r="BB262" s="755"/>
    </row>
    <row r="263" spans="1:54" s="775" customFormat="1" ht="24" customHeight="1">
      <c r="A263" s="769">
        <v>7130810237</v>
      </c>
      <c r="B263" s="770" t="s">
        <v>754</v>
      </c>
      <c r="C263" s="796" t="s">
        <v>89</v>
      </c>
      <c r="D263" s="763">
        <v>2149.8000000000002</v>
      </c>
      <c r="E263" s="772"/>
      <c r="F263" s="772"/>
      <c r="G263" s="772"/>
      <c r="H263" s="768"/>
      <c r="I263" s="755"/>
      <c r="J263" s="755"/>
      <c r="K263" s="755"/>
      <c r="L263" s="755"/>
      <c r="M263" s="755"/>
      <c r="N263" s="755"/>
      <c r="O263" s="755"/>
      <c r="P263" s="755"/>
      <c r="Q263" s="755"/>
      <c r="R263" s="755"/>
      <c r="S263" s="755"/>
      <c r="T263" s="755"/>
      <c r="U263" s="755"/>
      <c r="V263" s="755"/>
      <c r="W263" s="755"/>
      <c r="X263" s="755"/>
      <c r="Y263" s="755"/>
      <c r="Z263" s="755"/>
      <c r="AA263" s="755"/>
      <c r="AB263" s="755"/>
      <c r="AC263" s="755"/>
      <c r="AD263" s="755"/>
      <c r="AE263" s="755"/>
      <c r="AF263" s="755"/>
      <c r="AG263" s="755"/>
      <c r="AH263" s="755"/>
      <c r="AI263" s="755"/>
      <c r="AJ263" s="755"/>
      <c r="AK263" s="755"/>
      <c r="AL263" s="755"/>
      <c r="AM263" s="755"/>
      <c r="AN263" s="755"/>
      <c r="AO263" s="755"/>
      <c r="AP263" s="755"/>
      <c r="AQ263" s="755"/>
      <c r="AR263" s="755"/>
      <c r="AS263" s="755"/>
      <c r="AT263" s="755"/>
      <c r="AU263" s="755"/>
      <c r="AV263" s="755"/>
      <c r="AW263" s="755"/>
      <c r="AX263" s="755"/>
      <c r="AY263" s="755"/>
      <c r="AZ263" s="755"/>
      <c r="BA263" s="755"/>
      <c r="BB263" s="755"/>
    </row>
    <row r="264" spans="1:54" s="775" customFormat="1" ht="24" customHeight="1">
      <c r="A264" s="769">
        <v>7130810238</v>
      </c>
      <c r="B264" s="770" t="s">
        <v>1855</v>
      </c>
      <c r="C264" s="796" t="s">
        <v>89</v>
      </c>
      <c r="D264" s="763">
        <v>2552.2600000000002</v>
      </c>
      <c r="E264" s="772"/>
      <c r="F264" s="772"/>
      <c r="G264" s="772"/>
      <c r="H264" s="768"/>
      <c r="I264" s="755"/>
      <c r="J264" s="755"/>
      <c r="K264" s="755"/>
      <c r="L264" s="755"/>
      <c r="M264" s="755"/>
      <c r="N264" s="755"/>
      <c r="O264" s="755"/>
      <c r="P264" s="755"/>
      <c r="Q264" s="755"/>
      <c r="R264" s="755"/>
      <c r="S264" s="755"/>
      <c r="T264" s="755"/>
      <c r="U264" s="755"/>
      <c r="V264" s="755"/>
      <c r="W264" s="755"/>
      <c r="X264" s="755"/>
      <c r="Y264" s="755"/>
      <c r="Z264" s="755"/>
      <c r="AA264" s="755"/>
      <c r="AB264" s="755"/>
      <c r="AC264" s="755"/>
      <c r="AD264" s="755"/>
      <c r="AE264" s="755"/>
      <c r="AF264" s="755"/>
      <c r="AG264" s="755"/>
      <c r="AH264" s="755"/>
      <c r="AI264" s="755"/>
      <c r="AJ264" s="755"/>
      <c r="AK264" s="755"/>
      <c r="AL264" s="755"/>
      <c r="AM264" s="755"/>
      <c r="AN264" s="755"/>
      <c r="AO264" s="755"/>
      <c r="AP264" s="755"/>
      <c r="AQ264" s="755"/>
      <c r="AR264" s="755"/>
      <c r="AS264" s="755"/>
      <c r="AT264" s="755"/>
      <c r="AU264" s="755"/>
      <c r="AV264" s="755"/>
      <c r="AW264" s="755"/>
      <c r="AX264" s="755"/>
      <c r="AY264" s="755"/>
      <c r="AZ264" s="755"/>
      <c r="BA264" s="755"/>
      <c r="BB264" s="755"/>
    </row>
    <row r="265" spans="1:54" s="775" customFormat="1" ht="24" customHeight="1">
      <c r="A265" s="769">
        <v>7130810684</v>
      </c>
      <c r="B265" s="770" t="s">
        <v>755</v>
      </c>
      <c r="C265" s="796" t="s">
        <v>89</v>
      </c>
      <c r="D265" s="763">
        <v>9299.67</v>
      </c>
      <c r="E265" s="772" t="s">
        <v>756</v>
      </c>
      <c r="F265" s="772"/>
      <c r="G265" s="772"/>
      <c r="H265" s="768"/>
      <c r="I265" s="755"/>
      <c r="J265" s="755"/>
      <c r="K265" s="755"/>
      <c r="L265" s="755"/>
      <c r="M265" s="755"/>
      <c r="N265" s="755"/>
      <c r="O265" s="755"/>
      <c r="P265" s="755"/>
      <c r="Q265" s="755"/>
      <c r="R265" s="755"/>
      <c r="S265" s="755"/>
      <c r="T265" s="755"/>
      <c r="U265" s="755"/>
      <c r="V265" s="755"/>
      <c r="W265" s="755"/>
      <c r="X265" s="755"/>
      <c r="Y265" s="755"/>
      <c r="Z265" s="755"/>
      <c r="AA265" s="755"/>
      <c r="AB265" s="755"/>
      <c r="AC265" s="755"/>
      <c r="AD265" s="755"/>
      <c r="AE265" s="755"/>
      <c r="AF265" s="755"/>
      <c r="AG265" s="755"/>
      <c r="AH265" s="755"/>
      <c r="AI265" s="755"/>
      <c r="AJ265" s="755"/>
      <c r="AK265" s="755"/>
      <c r="AL265" s="755"/>
      <c r="AM265" s="755"/>
      <c r="AN265" s="755"/>
      <c r="AO265" s="755"/>
      <c r="AP265" s="755"/>
      <c r="AQ265" s="755"/>
      <c r="AR265" s="755"/>
      <c r="AS265" s="755"/>
      <c r="AT265" s="755"/>
      <c r="AU265" s="755"/>
      <c r="AV265" s="755"/>
      <c r="AW265" s="755"/>
      <c r="AX265" s="755"/>
      <c r="AY265" s="755"/>
      <c r="AZ265" s="755"/>
      <c r="BA265" s="755"/>
      <c r="BB265" s="755"/>
    </row>
    <row r="266" spans="1:54" s="775" customFormat="1" ht="24" customHeight="1">
      <c r="A266" s="769">
        <v>7130810692</v>
      </c>
      <c r="B266" s="770" t="s">
        <v>757</v>
      </c>
      <c r="C266" s="796" t="s">
        <v>23</v>
      </c>
      <c r="D266" s="763">
        <v>362.75</v>
      </c>
      <c r="E266" s="772" t="s">
        <v>758</v>
      </c>
      <c r="F266" s="772"/>
      <c r="G266" s="772"/>
      <c r="H266" s="813"/>
      <c r="I266" s="755"/>
      <c r="J266" s="755"/>
      <c r="K266" s="755"/>
      <c r="L266" s="755"/>
      <c r="M266" s="755"/>
      <c r="N266" s="755"/>
      <c r="O266" s="755"/>
      <c r="P266" s="755"/>
      <c r="Q266" s="755"/>
      <c r="R266" s="755"/>
      <c r="S266" s="755"/>
      <c r="T266" s="755"/>
      <c r="U266" s="755"/>
      <c r="V266" s="755"/>
      <c r="W266" s="755"/>
      <c r="X266" s="755"/>
      <c r="Y266" s="755"/>
      <c r="Z266" s="755"/>
      <c r="AA266" s="755"/>
      <c r="AB266" s="755"/>
      <c r="AC266" s="755"/>
      <c r="AD266" s="755"/>
      <c r="AE266" s="755"/>
      <c r="AF266" s="755"/>
      <c r="AG266" s="755"/>
      <c r="AH266" s="755"/>
      <c r="AI266" s="755"/>
      <c r="AJ266" s="755"/>
      <c r="AK266" s="755"/>
      <c r="AL266" s="755"/>
      <c r="AM266" s="755"/>
      <c r="AN266" s="755"/>
      <c r="AO266" s="755"/>
      <c r="AP266" s="755"/>
      <c r="AQ266" s="755"/>
      <c r="AR266" s="755"/>
      <c r="AS266" s="755"/>
      <c r="AT266" s="755"/>
      <c r="AU266" s="755"/>
      <c r="AV266" s="755"/>
      <c r="AW266" s="755"/>
      <c r="AX266" s="755"/>
      <c r="AY266" s="755"/>
      <c r="AZ266" s="755"/>
      <c r="BA266" s="755"/>
      <c r="BB266" s="755"/>
    </row>
    <row r="267" spans="1:54" s="775" customFormat="1" ht="24" customHeight="1">
      <c r="A267" s="769">
        <v>7130810242</v>
      </c>
      <c r="B267" s="770" t="s">
        <v>759</v>
      </c>
      <c r="C267" s="796" t="s">
        <v>23</v>
      </c>
      <c r="D267" s="763">
        <v>347.95</v>
      </c>
      <c r="E267" s="772"/>
      <c r="F267" s="772"/>
      <c r="G267" s="772"/>
      <c r="H267" s="813"/>
      <c r="I267" s="755"/>
      <c r="J267" s="755"/>
      <c r="K267" s="755"/>
      <c r="L267" s="755"/>
      <c r="M267" s="755"/>
      <c r="N267" s="755"/>
      <c r="O267" s="755"/>
      <c r="P267" s="755"/>
      <c r="Q267" s="755"/>
      <c r="R267" s="755"/>
      <c r="S267" s="755"/>
      <c r="T267" s="755"/>
      <c r="U267" s="755"/>
      <c r="V267" s="755"/>
      <c r="W267" s="755"/>
      <c r="X267" s="755"/>
      <c r="Y267" s="755"/>
      <c r="Z267" s="755"/>
      <c r="AA267" s="755"/>
      <c r="AB267" s="755"/>
      <c r="AC267" s="755"/>
      <c r="AD267" s="755"/>
      <c r="AE267" s="755"/>
      <c r="AF267" s="755"/>
      <c r="AG267" s="755"/>
      <c r="AH267" s="755"/>
      <c r="AI267" s="755"/>
      <c r="AJ267" s="755"/>
      <c r="AK267" s="755"/>
      <c r="AL267" s="755"/>
      <c r="AM267" s="755"/>
      <c r="AN267" s="755"/>
      <c r="AO267" s="755"/>
      <c r="AP267" s="755"/>
      <c r="AQ267" s="755"/>
      <c r="AR267" s="755"/>
      <c r="AS267" s="755"/>
      <c r="AT267" s="755"/>
      <c r="AU267" s="755"/>
      <c r="AV267" s="755"/>
      <c r="AW267" s="755"/>
      <c r="AX267" s="755"/>
      <c r="AY267" s="755"/>
      <c r="AZ267" s="755"/>
      <c r="BA267" s="755"/>
      <c r="BB267" s="755"/>
    </row>
    <row r="268" spans="1:54" s="775" customFormat="1" ht="24" customHeight="1">
      <c r="A268" s="769">
        <v>7130820008</v>
      </c>
      <c r="B268" s="770" t="s">
        <v>760</v>
      </c>
      <c r="C268" s="763" t="s">
        <v>93</v>
      </c>
      <c r="D268" s="763">
        <v>139.71</v>
      </c>
      <c r="E268" s="770" t="s">
        <v>761</v>
      </c>
      <c r="F268" s="772"/>
      <c r="G268" s="784"/>
      <c r="H268" s="768"/>
      <c r="I268" s="755"/>
      <c r="J268" s="755"/>
      <c r="K268" s="755"/>
      <c r="L268" s="755"/>
      <c r="M268" s="755"/>
      <c r="N268" s="755"/>
      <c r="O268" s="755"/>
      <c r="P268" s="755"/>
      <c r="Q268" s="755"/>
      <c r="R268" s="755"/>
      <c r="S268" s="755"/>
      <c r="T268" s="755"/>
      <c r="U268" s="755"/>
      <c r="V268" s="755"/>
      <c r="W268" s="755"/>
      <c r="X268" s="755"/>
      <c r="Y268" s="755"/>
      <c r="Z268" s="755"/>
      <c r="AA268" s="755"/>
      <c r="AB268" s="755"/>
      <c r="AC268" s="755"/>
      <c r="AD268" s="755"/>
      <c r="AE268" s="755"/>
      <c r="AF268" s="755"/>
      <c r="AG268" s="755"/>
      <c r="AH268" s="755"/>
      <c r="AI268" s="755"/>
      <c r="AJ268" s="755"/>
      <c r="AK268" s="755"/>
      <c r="AL268" s="755"/>
      <c r="AM268" s="755"/>
      <c r="AN268" s="755"/>
      <c r="AO268" s="755"/>
      <c r="AP268" s="755"/>
      <c r="AQ268" s="755"/>
      <c r="AR268" s="755"/>
      <c r="AS268" s="755"/>
      <c r="AT268" s="755"/>
      <c r="AU268" s="755"/>
      <c r="AV268" s="755"/>
      <c r="AW268" s="755"/>
      <c r="AX268" s="755"/>
      <c r="AY268" s="755"/>
      <c r="AZ268" s="755"/>
      <c r="BA268" s="755"/>
      <c r="BB268" s="755"/>
    </row>
    <row r="269" spans="1:54" s="775" customFormat="1" ht="24" customHeight="1">
      <c r="A269" s="769">
        <v>7130820009</v>
      </c>
      <c r="B269" s="770" t="s">
        <v>762</v>
      </c>
      <c r="C269" s="763" t="s">
        <v>93</v>
      </c>
      <c r="D269" s="763">
        <v>378.54</v>
      </c>
      <c r="E269" s="770" t="s">
        <v>763</v>
      </c>
      <c r="F269" s="772"/>
      <c r="G269" s="786"/>
      <c r="H269" s="768"/>
      <c r="I269" s="755"/>
      <c r="J269" s="755"/>
      <c r="K269" s="755"/>
      <c r="L269" s="755"/>
      <c r="M269" s="755"/>
      <c r="N269" s="755"/>
      <c r="O269" s="755"/>
      <c r="P269" s="755"/>
      <c r="Q269" s="755"/>
      <c r="R269" s="755"/>
      <c r="S269" s="755"/>
      <c r="T269" s="755"/>
      <c r="U269" s="755"/>
      <c r="V269" s="755"/>
      <c r="W269" s="755"/>
      <c r="X269" s="755"/>
      <c r="Y269" s="755"/>
      <c r="Z269" s="755"/>
      <c r="AA269" s="755"/>
      <c r="AB269" s="755"/>
      <c r="AC269" s="755"/>
      <c r="AD269" s="755"/>
      <c r="AE269" s="755"/>
      <c r="AF269" s="755"/>
      <c r="AG269" s="755"/>
      <c r="AH269" s="755"/>
      <c r="AI269" s="755"/>
      <c r="AJ269" s="755"/>
      <c r="AK269" s="755"/>
      <c r="AL269" s="755"/>
      <c r="AM269" s="755"/>
      <c r="AN269" s="755"/>
      <c r="AO269" s="755"/>
      <c r="AP269" s="755"/>
      <c r="AQ269" s="755"/>
      <c r="AR269" s="755"/>
      <c r="AS269" s="755"/>
      <c r="AT269" s="755"/>
      <c r="AU269" s="755"/>
      <c r="AV269" s="755"/>
      <c r="AW269" s="755"/>
      <c r="AX269" s="755"/>
      <c r="AY269" s="755"/>
      <c r="AZ269" s="755"/>
      <c r="BA269" s="755"/>
      <c r="BB269" s="755"/>
    </row>
    <row r="270" spans="1:54" s="775" customFormat="1" ht="24" customHeight="1">
      <c r="A270" s="769">
        <v>7130820010</v>
      </c>
      <c r="B270" s="770" t="s">
        <v>764</v>
      </c>
      <c r="C270" s="763" t="s">
        <v>93</v>
      </c>
      <c r="D270" s="763">
        <v>111.39</v>
      </c>
      <c r="E270" s="770" t="s">
        <v>765</v>
      </c>
      <c r="F270" s="772"/>
      <c r="G270" s="784"/>
      <c r="H270" s="768"/>
      <c r="I270" s="755"/>
      <c r="J270" s="755"/>
      <c r="K270" s="755"/>
      <c r="L270" s="755"/>
      <c r="M270" s="755"/>
      <c r="N270" s="755"/>
      <c r="O270" s="755"/>
      <c r="P270" s="755"/>
      <c r="Q270" s="755"/>
      <c r="R270" s="755"/>
      <c r="S270" s="755"/>
      <c r="T270" s="755"/>
      <c r="U270" s="755"/>
      <c r="V270" s="755"/>
      <c r="W270" s="755"/>
      <c r="X270" s="755"/>
      <c r="Y270" s="755"/>
      <c r="Z270" s="755"/>
      <c r="AA270" s="755"/>
      <c r="AB270" s="755"/>
      <c r="AC270" s="755"/>
      <c r="AD270" s="755"/>
      <c r="AE270" s="755"/>
      <c r="AF270" s="755"/>
      <c r="AG270" s="755"/>
      <c r="AH270" s="755"/>
      <c r="AI270" s="755"/>
      <c r="AJ270" s="755"/>
      <c r="AK270" s="755"/>
      <c r="AL270" s="755"/>
      <c r="AM270" s="755"/>
      <c r="AN270" s="755"/>
      <c r="AO270" s="755"/>
      <c r="AP270" s="755"/>
      <c r="AQ270" s="755"/>
      <c r="AR270" s="755"/>
      <c r="AS270" s="755"/>
      <c r="AT270" s="755"/>
      <c r="AU270" s="755"/>
      <c r="AV270" s="755"/>
      <c r="AW270" s="755"/>
      <c r="AX270" s="755"/>
      <c r="AY270" s="755"/>
      <c r="AZ270" s="755"/>
      <c r="BA270" s="755"/>
      <c r="BB270" s="755"/>
    </row>
    <row r="271" spans="1:54" s="775" customFormat="1" ht="24" customHeight="1">
      <c r="A271" s="769">
        <v>7130820011</v>
      </c>
      <c r="B271" s="770" t="s">
        <v>766</v>
      </c>
      <c r="C271" s="763" t="s">
        <v>93</v>
      </c>
      <c r="D271" s="763">
        <v>187.29</v>
      </c>
      <c r="E271" s="770" t="s">
        <v>767</v>
      </c>
      <c r="F271" s="772"/>
      <c r="G271" s="764"/>
      <c r="H271" s="768"/>
      <c r="I271" s="755"/>
      <c r="J271" s="755"/>
      <c r="K271" s="755"/>
      <c r="L271" s="755"/>
      <c r="M271" s="755"/>
      <c r="N271" s="755"/>
      <c r="O271" s="755"/>
      <c r="P271" s="755"/>
      <c r="Q271" s="755"/>
      <c r="R271" s="755"/>
      <c r="S271" s="755"/>
      <c r="T271" s="755"/>
      <c r="U271" s="755"/>
      <c r="V271" s="755"/>
      <c r="W271" s="755"/>
      <c r="X271" s="755"/>
      <c r="Y271" s="755"/>
      <c r="Z271" s="755"/>
      <c r="AA271" s="755"/>
      <c r="AB271" s="755"/>
      <c r="AC271" s="755"/>
      <c r="AD271" s="755"/>
      <c r="AE271" s="755"/>
      <c r="AF271" s="755"/>
      <c r="AG271" s="755"/>
      <c r="AH271" s="755"/>
      <c r="AI271" s="755"/>
      <c r="AJ271" s="755"/>
      <c r="AK271" s="755"/>
      <c r="AL271" s="755"/>
      <c r="AM271" s="755"/>
      <c r="AN271" s="755"/>
      <c r="AO271" s="755"/>
      <c r="AP271" s="755"/>
      <c r="AQ271" s="755"/>
      <c r="AR271" s="755"/>
      <c r="AS271" s="755"/>
      <c r="AT271" s="755"/>
      <c r="AU271" s="755"/>
      <c r="AV271" s="755"/>
      <c r="AW271" s="755"/>
      <c r="AX271" s="755"/>
      <c r="AY271" s="755"/>
      <c r="AZ271" s="755"/>
      <c r="BA271" s="755"/>
      <c r="BB271" s="755"/>
    </row>
    <row r="272" spans="1:54" ht="24" customHeight="1">
      <c r="A272" s="760">
        <v>7130820018</v>
      </c>
      <c r="B272" s="761" t="s">
        <v>768</v>
      </c>
      <c r="C272" s="762" t="s">
        <v>23</v>
      </c>
      <c r="D272" s="763">
        <v>5.13</v>
      </c>
      <c r="E272" s="772" t="s">
        <v>769</v>
      </c>
      <c r="F272" s="772"/>
      <c r="G272" s="786"/>
      <c r="H272" s="768"/>
    </row>
    <row r="273" spans="1:54" ht="24" customHeight="1">
      <c r="A273" s="760">
        <v>7130820026</v>
      </c>
      <c r="B273" s="761" t="s">
        <v>770</v>
      </c>
      <c r="C273" s="762" t="s">
        <v>347</v>
      </c>
      <c r="D273" s="763">
        <v>599.74</v>
      </c>
      <c r="E273" s="772" t="s">
        <v>771</v>
      </c>
      <c r="F273" s="772"/>
      <c r="G273" s="786"/>
      <c r="H273" s="768"/>
    </row>
    <row r="274" spans="1:54" ht="24" customHeight="1">
      <c r="A274" s="760">
        <v>7130820027</v>
      </c>
      <c r="B274" s="761" t="s">
        <v>772</v>
      </c>
      <c r="C274" s="762" t="s">
        <v>347</v>
      </c>
      <c r="D274" s="763">
        <v>2452.66</v>
      </c>
      <c r="E274" s="772" t="s">
        <v>773</v>
      </c>
      <c r="F274" s="772"/>
      <c r="G274" s="786"/>
      <c r="H274" s="768"/>
    </row>
    <row r="275" spans="1:54" ht="24" customHeight="1">
      <c r="A275" s="794">
        <v>7130820029</v>
      </c>
      <c r="B275" s="784" t="s">
        <v>283</v>
      </c>
      <c r="C275" s="771" t="s">
        <v>93</v>
      </c>
      <c r="D275" s="763">
        <v>43.21</v>
      </c>
      <c r="E275" s="772"/>
      <c r="F275" s="772"/>
      <c r="G275" s="786"/>
      <c r="H275" s="768"/>
    </row>
    <row r="276" spans="1:54" s="775" customFormat="1" ht="24" customHeight="1">
      <c r="A276" s="760">
        <v>7130820030</v>
      </c>
      <c r="B276" s="761" t="s">
        <v>774</v>
      </c>
      <c r="C276" s="762" t="s">
        <v>93</v>
      </c>
      <c r="D276" s="763">
        <v>314.39</v>
      </c>
      <c r="E276" s="772" t="s">
        <v>775</v>
      </c>
      <c r="F276" s="772"/>
      <c r="G276" s="784"/>
      <c r="H276" s="768"/>
      <c r="I276" s="755"/>
      <c r="J276" s="755"/>
      <c r="K276" s="755"/>
      <c r="L276" s="755"/>
      <c r="M276" s="755"/>
      <c r="N276" s="755"/>
      <c r="O276" s="755"/>
      <c r="P276" s="755"/>
      <c r="Q276" s="755"/>
      <c r="R276" s="755"/>
      <c r="S276" s="755"/>
      <c r="T276" s="755"/>
      <c r="U276" s="755"/>
      <c r="V276" s="755"/>
      <c r="W276" s="755"/>
      <c r="X276" s="755"/>
      <c r="Y276" s="755"/>
      <c r="Z276" s="755"/>
      <c r="AA276" s="755"/>
      <c r="AB276" s="755"/>
      <c r="AC276" s="755"/>
      <c r="AD276" s="755"/>
      <c r="AE276" s="755"/>
      <c r="AF276" s="755"/>
      <c r="AG276" s="755"/>
      <c r="AH276" s="755"/>
      <c r="AI276" s="755"/>
      <c r="AJ276" s="755"/>
      <c r="AK276" s="755"/>
      <c r="AL276" s="755"/>
      <c r="AM276" s="755"/>
      <c r="AN276" s="755"/>
      <c r="AO276" s="755"/>
      <c r="AP276" s="755"/>
      <c r="AQ276" s="755"/>
      <c r="AR276" s="755"/>
      <c r="AS276" s="755"/>
      <c r="AT276" s="755"/>
      <c r="AU276" s="755"/>
      <c r="AV276" s="755"/>
      <c r="AW276" s="755"/>
      <c r="AX276" s="755"/>
      <c r="AY276" s="755"/>
      <c r="AZ276" s="755"/>
      <c r="BA276" s="755"/>
      <c r="BB276" s="755"/>
    </row>
    <row r="277" spans="1:54" ht="24" customHeight="1">
      <c r="A277" s="760">
        <v>7130820071</v>
      </c>
      <c r="B277" s="761" t="s">
        <v>776</v>
      </c>
      <c r="C277" s="762" t="s">
        <v>93</v>
      </c>
      <c r="D277" s="763">
        <v>60.51</v>
      </c>
      <c r="E277" s="772" t="s">
        <v>777</v>
      </c>
      <c r="F277" s="772"/>
      <c r="G277" s="784"/>
      <c r="H277" s="768"/>
    </row>
    <row r="278" spans="1:54" s="775" customFormat="1" ht="24" customHeight="1">
      <c r="A278" s="760">
        <v>7130820075</v>
      </c>
      <c r="B278" s="761" t="s">
        <v>778</v>
      </c>
      <c r="C278" s="762" t="s">
        <v>93</v>
      </c>
      <c r="D278" s="763">
        <v>310.47000000000003</v>
      </c>
      <c r="E278" s="772" t="s">
        <v>779</v>
      </c>
      <c r="F278" s="772"/>
      <c r="G278" s="786"/>
      <c r="H278" s="768"/>
      <c r="I278" s="755"/>
      <c r="J278" s="755"/>
      <c r="K278" s="755"/>
      <c r="L278" s="755"/>
      <c r="M278" s="755"/>
      <c r="N278" s="755"/>
      <c r="O278" s="755"/>
      <c r="P278" s="755"/>
      <c r="Q278" s="755"/>
      <c r="R278" s="755"/>
      <c r="S278" s="755"/>
      <c r="T278" s="755"/>
      <c r="U278" s="755"/>
      <c r="V278" s="755"/>
      <c r="W278" s="755"/>
      <c r="X278" s="755"/>
      <c r="Y278" s="755"/>
      <c r="Z278" s="755"/>
      <c r="AA278" s="755"/>
      <c r="AB278" s="755"/>
      <c r="AC278" s="755"/>
      <c r="AD278" s="755"/>
      <c r="AE278" s="755"/>
      <c r="AF278" s="755"/>
      <c r="AG278" s="755"/>
      <c r="AH278" s="755"/>
      <c r="AI278" s="755"/>
      <c r="AJ278" s="755"/>
      <c r="AK278" s="755"/>
      <c r="AL278" s="755"/>
      <c r="AM278" s="755"/>
      <c r="AN278" s="755"/>
      <c r="AO278" s="755"/>
      <c r="AP278" s="755"/>
      <c r="AQ278" s="755"/>
      <c r="AR278" s="755"/>
      <c r="AS278" s="755"/>
      <c r="AT278" s="755"/>
      <c r="AU278" s="755"/>
      <c r="AV278" s="755"/>
      <c r="AW278" s="755"/>
      <c r="AX278" s="755"/>
      <c r="AY278" s="755"/>
      <c r="AZ278" s="755"/>
      <c r="BA278" s="755"/>
      <c r="BB278" s="755"/>
    </row>
    <row r="279" spans="1:54" ht="24" customHeight="1">
      <c r="A279" s="760">
        <v>7130820101</v>
      </c>
      <c r="B279" s="761" t="s">
        <v>780</v>
      </c>
      <c r="C279" s="762" t="s">
        <v>93</v>
      </c>
      <c r="D279" s="763">
        <v>14.36</v>
      </c>
      <c r="E279" s="770" t="s">
        <v>781</v>
      </c>
      <c r="F279" s="772"/>
      <c r="G279" s="786"/>
      <c r="H279" s="768"/>
    </row>
    <row r="280" spans="1:54" s="775" customFormat="1" ht="24" customHeight="1">
      <c r="A280" s="760">
        <v>7130820106</v>
      </c>
      <c r="B280" s="761" t="s">
        <v>782</v>
      </c>
      <c r="C280" s="762" t="s">
        <v>93</v>
      </c>
      <c r="D280" s="763">
        <v>16.989999999999998</v>
      </c>
      <c r="E280" s="770" t="s">
        <v>783</v>
      </c>
      <c r="F280" s="772"/>
      <c r="G280" s="786"/>
      <c r="H280" s="768"/>
      <c r="I280" s="755"/>
      <c r="J280" s="755"/>
      <c r="K280" s="755"/>
      <c r="L280" s="755"/>
      <c r="M280" s="755"/>
      <c r="N280" s="755"/>
      <c r="O280" s="755"/>
      <c r="P280" s="755"/>
      <c r="Q280" s="755"/>
      <c r="R280" s="755"/>
      <c r="S280" s="755"/>
      <c r="T280" s="755"/>
      <c r="U280" s="755"/>
      <c r="V280" s="755"/>
      <c r="W280" s="755"/>
      <c r="X280" s="755"/>
      <c r="Y280" s="755"/>
      <c r="Z280" s="755"/>
      <c r="AA280" s="755"/>
      <c r="AB280" s="755"/>
      <c r="AC280" s="755"/>
      <c r="AD280" s="755"/>
      <c r="AE280" s="755"/>
      <c r="AF280" s="755"/>
      <c r="AG280" s="755"/>
      <c r="AH280" s="755"/>
      <c r="AI280" s="755"/>
      <c r="AJ280" s="755"/>
      <c r="AK280" s="755"/>
      <c r="AL280" s="755"/>
      <c r="AM280" s="755"/>
      <c r="AN280" s="755"/>
      <c r="AO280" s="755"/>
      <c r="AP280" s="755"/>
      <c r="AQ280" s="755"/>
      <c r="AR280" s="755"/>
      <c r="AS280" s="755"/>
      <c r="AT280" s="755"/>
      <c r="AU280" s="755"/>
      <c r="AV280" s="755"/>
      <c r="AW280" s="755"/>
      <c r="AX280" s="755"/>
      <c r="AY280" s="755"/>
      <c r="AZ280" s="755"/>
      <c r="BA280" s="755"/>
      <c r="BB280" s="755"/>
    </row>
    <row r="281" spans="1:54" ht="24" customHeight="1">
      <c r="A281" s="760">
        <v>7130820117</v>
      </c>
      <c r="B281" s="761" t="s">
        <v>784</v>
      </c>
      <c r="C281" s="762" t="s">
        <v>93</v>
      </c>
      <c r="D281" s="763">
        <v>13.68</v>
      </c>
      <c r="E281" s="772" t="s">
        <v>785</v>
      </c>
      <c r="F281" s="772"/>
      <c r="G281" s="786"/>
      <c r="H281" s="768"/>
    </row>
    <row r="282" spans="1:54" ht="24" customHeight="1">
      <c r="A282" s="760">
        <v>7130820155</v>
      </c>
      <c r="B282" s="761" t="s">
        <v>786</v>
      </c>
      <c r="C282" s="762" t="s">
        <v>93</v>
      </c>
      <c r="D282" s="763">
        <v>95.84</v>
      </c>
      <c r="E282" s="772" t="s">
        <v>787</v>
      </c>
      <c r="F282" s="772"/>
      <c r="G282" s="786"/>
      <c r="H282" s="768"/>
    </row>
    <row r="283" spans="1:54" ht="24" customHeight="1">
      <c r="A283" s="760">
        <v>7130820158</v>
      </c>
      <c r="B283" s="761" t="s">
        <v>788</v>
      </c>
      <c r="C283" s="762" t="s">
        <v>93</v>
      </c>
      <c r="D283" s="763">
        <v>318.93</v>
      </c>
      <c r="E283" s="772" t="s">
        <v>789</v>
      </c>
      <c r="F283" s="772"/>
      <c r="G283" s="786"/>
      <c r="H283" s="768"/>
    </row>
    <row r="284" spans="1:54" ht="24" customHeight="1">
      <c r="A284" s="760">
        <v>7130820201</v>
      </c>
      <c r="B284" s="761" t="s">
        <v>790</v>
      </c>
      <c r="C284" s="762" t="s">
        <v>93</v>
      </c>
      <c r="D284" s="763">
        <v>50.75</v>
      </c>
      <c r="E284" s="772" t="s">
        <v>791</v>
      </c>
      <c r="F284" s="772"/>
      <c r="G284" s="786"/>
      <c r="H284" s="768"/>
    </row>
    <row r="285" spans="1:54" ht="24" customHeight="1">
      <c r="A285" s="760">
        <v>7130820206</v>
      </c>
      <c r="B285" s="761" t="s">
        <v>792</v>
      </c>
      <c r="C285" s="762" t="s">
        <v>93</v>
      </c>
      <c r="D285" s="763">
        <v>47.98</v>
      </c>
      <c r="E285" s="770" t="s">
        <v>793</v>
      </c>
      <c r="F285" s="772"/>
      <c r="G285" s="786"/>
      <c r="H285" s="768"/>
    </row>
    <row r="286" spans="1:54" ht="24" customHeight="1">
      <c r="A286" s="760">
        <v>7130820216</v>
      </c>
      <c r="B286" s="761" t="s">
        <v>794</v>
      </c>
      <c r="C286" s="762" t="s">
        <v>93</v>
      </c>
      <c r="D286" s="763">
        <v>54.62</v>
      </c>
      <c r="E286" s="770" t="s">
        <v>795</v>
      </c>
      <c r="F286" s="772"/>
      <c r="G286" s="786"/>
      <c r="H286" s="768"/>
    </row>
    <row r="287" spans="1:54" ht="24" customHeight="1">
      <c r="A287" s="760">
        <v>7130820241</v>
      </c>
      <c r="B287" s="761" t="s">
        <v>796</v>
      </c>
      <c r="C287" s="762" t="s">
        <v>93</v>
      </c>
      <c r="D287" s="763">
        <v>160.75</v>
      </c>
      <c r="E287" s="772" t="s">
        <v>797</v>
      </c>
      <c r="F287" s="772"/>
      <c r="G287" s="786"/>
      <c r="H287" s="768"/>
    </row>
    <row r="288" spans="1:54" ht="24" customHeight="1">
      <c r="A288" s="760">
        <v>7130820248</v>
      </c>
      <c r="B288" s="761" t="s">
        <v>798</v>
      </c>
      <c r="C288" s="762" t="s">
        <v>93</v>
      </c>
      <c r="D288" s="763">
        <v>333.97</v>
      </c>
      <c r="E288" s="772" t="s">
        <v>799</v>
      </c>
      <c r="F288" s="772"/>
      <c r="G288" s="786"/>
      <c r="H288" s="768"/>
    </row>
    <row r="289" spans="1:54" ht="24" customHeight="1">
      <c r="A289" s="814">
        <v>7130820312</v>
      </c>
      <c r="B289" s="761" t="s">
        <v>800</v>
      </c>
      <c r="C289" s="762" t="s">
        <v>52</v>
      </c>
      <c r="D289" s="763">
        <v>2861.66</v>
      </c>
      <c r="E289" s="770" t="s">
        <v>801</v>
      </c>
      <c r="F289" s="772"/>
      <c r="G289" s="786"/>
      <c r="H289" s="768"/>
    </row>
    <row r="290" spans="1:54" ht="24" customHeight="1">
      <c r="A290" s="760">
        <v>7130830006</v>
      </c>
      <c r="B290" s="761" t="s">
        <v>802</v>
      </c>
      <c r="C290" s="762" t="s">
        <v>17</v>
      </c>
      <c r="D290" s="763">
        <v>221.56</v>
      </c>
      <c r="E290" s="772" t="s">
        <v>803</v>
      </c>
      <c r="F290" s="772"/>
      <c r="G290" s="786"/>
      <c r="H290" s="768"/>
    </row>
    <row r="291" spans="1:54" s="782" customFormat="1" ht="24" customHeight="1">
      <c r="A291" s="790">
        <v>7130830025</v>
      </c>
      <c r="B291" s="791" t="s">
        <v>804</v>
      </c>
      <c r="C291" s="802" t="s">
        <v>152</v>
      </c>
      <c r="D291" s="994"/>
      <c r="E291" s="779" t="s">
        <v>805</v>
      </c>
      <c r="F291" s="779"/>
      <c r="G291" s="789" t="s">
        <v>391</v>
      </c>
      <c r="H291" s="781"/>
    </row>
    <row r="292" spans="1:54" s="782" customFormat="1" ht="24" customHeight="1">
      <c r="A292" s="790">
        <v>7130830026</v>
      </c>
      <c r="B292" s="791" t="s">
        <v>806</v>
      </c>
      <c r="C292" s="802" t="s">
        <v>152</v>
      </c>
      <c r="D292" s="994"/>
      <c r="E292" s="779" t="s">
        <v>807</v>
      </c>
      <c r="F292" s="779"/>
      <c r="G292" s="789" t="s">
        <v>391</v>
      </c>
      <c r="H292" s="781"/>
    </row>
    <row r="293" spans="1:54" s="782" customFormat="1" ht="24" customHeight="1">
      <c r="A293" s="790">
        <v>7130830027</v>
      </c>
      <c r="B293" s="791" t="s">
        <v>808</v>
      </c>
      <c r="C293" s="802" t="s">
        <v>152</v>
      </c>
      <c r="D293" s="994"/>
      <c r="E293" s="779" t="s">
        <v>809</v>
      </c>
      <c r="F293" s="779"/>
      <c r="G293" s="789" t="s">
        <v>391</v>
      </c>
      <c r="H293" s="781"/>
    </row>
    <row r="294" spans="1:54" s="782" customFormat="1" ht="24" customHeight="1">
      <c r="A294" s="790">
        <v>7130830028</v>
      </c>
      <c r="B294" s="791" t="s">
        <v>810</v>
      </c>
      <c r="C294" s="802" t="s">
        <v>152</v>
      </c>
      <c r="D294" s="994"/>
      <c r="E294" s="779" t="s">
        <v>811</v>
      </c>
      <c r="F294" s="779"/>
      <c r="G294" s="789" t="s">
        <v>391</v>
      </c>
      <c r="H294" s="781"/>
    </row>
    <row r="295" spans="1:54" ht="24" customHeight="1">
      <c r="A295" s="760">
        <v>7130830050</v>
      </c>
      <c r="B295" s="761" t="s">
        <v>812</v>
      </c>
      <c r="C295" s="762" t="s">
        <v>93</v>
      </c>
      <c r="D295" s="763">
        <v>51.51</v>
      </c>
      <c r="E295" s="770" t="s">
        <v>813</v>
      </c>
      <c r="F295" s="772"/>
      <c r="G295" s="786"/>
      <c r="H295" s="768"/>
    </row>
    <row r="296" spans="1:54" ht="24" customHeight="1">
      <c r="A296" s="760">
        <v>7130830051</v>
      </c>
      <c r="B296" s="761" t="s">
        <v>814</v>
      </c>
      <c r="C296" s="762" t="s">
        <v>93</v>
      </c>
      <c r="D296" s="763">
        <v>201.06</v>
      </c>
      <c r="E296" s="770" t="s">
        <v>815</v>
      </c>
      <c r="F296" s="772"/>
      <c r="G296" s="786"/>
      <c r="H296" s="768"/>
    </row>
    <row r="297" spans="1:54" ht="24" customHeight="1">
      <c r="A297" s="760">
        <v>7130830052</v>
      </c>
      <c r="B297" s="761" t="s">
        <v>816</v>
      </c>
      <c r="C297" s="762" t="s">
        <v>93</v>
      </c>
      <c r="D297" s="763">
        <v>1055.83</v>
      </c>
      <c r="E297" s="772"/>
      <c r="F297" s="772"/>
      <c r="G297" s="786"/>
      <c r="H297" s="768"/>
    </row>
    <row r="298" spans="1:54" s="775" customFormat="1" ht="24" customHeight="1">
      <c r="A298" s="760">
        <v>7130830053</v>
      </c>
      <c r="B298" s="761" t="s">
        <v>817</v>
      </c>
      <c r="C298" s="762" t="s">
        <v>152</v>
      </c>
      <c r="D298" s="763">
        <v>23770.240000000002</v>
      </c>
      <c r="E298" s="770" t="s">
        <v>818</v>
      </c>
      <c r="F298" s="773" t="s">
        <v>359</v>
      </c>
      <c r="G298" s="784"/>
      <c r="H298" s="768"/>
      <c r="I298" s="755"/>
      <c r="J298" s="755"/>
      <c r="K298" s="755"/>
      <c r="L298" s="755"/>
      <c r="M298" s="755"/>
      <c r="N298" s="755"/>
      <c r="O298" s="755"/>
      <c r="P298" s="755"/>
      <c r="Q298" s="755"/>
      <c r="R298" s="755"/>
      <c r="S298" s="755"/>
      <c r="T298" s="755"/>
      <c r="U298" s="755"/>
      <c r="V298" s="755"/>
      <c r="W298" s="755"/>
      <c r="X298" s="755"/>
      <c r="Y298" s="755"/>
      <c r="Z298" s="755"/>
      <c r="AA298" s="755"/>
      <c r="AB298" s="755"/>
      <c r="AC298" s="755"/>
      <c r="AD298" s="755"/>
      <c r="AE298" s="755"/>
      <c r="AF298" s="755"/>
      <c r="AG298" s="755"/>
      <c r="AH298" s="755"/>
      <c r="AI298" s="755"/>
      <c r="AJ298" s="755"/>
      <c r="AK298" s="755"/>
      <c r="AL298" s="755"/>
      <c r="AM298" s="755"/>
      <c r="AN298" s="755"/>
      <c r="AO298" s="755"/>
      <c r="AP298" s="755"/>
      <c r="AQ298" s="755"/>
      <c r="AR298" s="755"/>
      <c r="AS298" s="755"/>
      <c r="AT298" s="755"/>
      <c r="AU298" s="755"/>
      <c r="AV298" s="755"/>
      <c r="AW298" s="755"/>
      <c r="AX298" s="755"/>
      <c r="AY298" s="755"/>
      <c r="AZ298" s="755"/>
      <c r="BA298" s="755"/>
      <c r="BB298" s="755"/>
    </row>
    <row r="299" spans="1:54" ht="24" customHeight="1">
      <c r="A299" s="760">
        <v>7130830054</v>
      </c>
      <c r="B299" s="761" t="s">
        <v>819</v>
      </c>
      <c r="C299" s="762" t="s">
        <v>93</v>
      </c>
      <c r="D299" s="763">
        <v>616.6</v>
      </c>
      <c r="E299" s="772"/>
      <c r="F299" s="772"/>
      <c r="G299" s="786"/>
      <c r="H299" s="768"/>
    </row>
    <row r="300" spans="1:54" s="775" customFormat="1" ht="24" customHeight="1">
      <c r="A300" s="760">
        <v>7130830055</v>
      </c>
      <c r="B300" s="761" t="s">
        <v>820</v>
      </c>
      <c r="C300" s="762" t="s">
        <v>152</v>
      </c>
      <c r="D300" s="763">
        <v>36110.28</v>
      </c>
      <c r="E300" s="770" t="s">
        <v>821</v>
      </c>
      <c r="F300" s="773" t="s">
        <v>359</v>
      </c>
      <c r="G300" s="784"/>
      <c r="H300" s="768"/>
      <c r="I300" s="755"/>
      <c r="J300" s="755"/>
      <c r="K300" s="755"/>
      <c r="L300" s="755"/>
      <c r="M300" s="755"/>
      <c r="N300" s="755"/>
      <c r="O300" s="755"/>
      <c r="P300" s="755"/>
      <c r="Q300" s="755"/>
      <c r="R300" s="755"/>
      <c r="S300" s="755"/>
      <c r="T300" s="755"/>
      <c r="U300" s="755"/>
      <c r="V300" s="755"/>
      <c r="W300" s="755"/>
      <c r="X300" s="755"/>
      <c r="Y300" s="755"/>
      <c r="Z300" s="755"/>
      <c r="AA300" s="755"/>
      <c r="AB300" s="755"/>
      <c r="AC300" s="755"/>
      <c r="AD300" s="755"/>
      <c r="AE300" s="755"/>
      <c r="AF300" s="755"/>
      <c r="AG300" s="755"/>
      <c r="AH300" s="755"/>
      <c r="AI300" s="755"/>
      <c r="AJ300" s="755"/>
      <c r="AK300" s="755"/>
      <c r="AL300" s="755"/>
      <c r="AM300" s="755"/>
      <c r="AN300" s="755"/>
      <c r="AO300" s="755"/>
      <c r="AP300" s="755"/>
      <c r="AQ300" s="755"/>
      <c r="AR300" s="755"/>
      <c r="AS300" s="755"/>
      <c r="AT300" s="755"/>
      <c r="AU300" s="755"/>
      <c r="AV300" s="755"/>
      <c r="AW300" s="755"/>
      <c r="AX300" s="755"/>
      <c r="AY300" s="755"/>
      <c r="AZ300" s="755"/>
      <c r="BA300" s="755"/>
      <c r="BB300" s="755"/>
    </row>
    <row r="301" spans="1:54" ht="24" customHeight="1">
      <c r="A301" s="760">
        <v>7130830056</v>
      </c>
      <c r="B301" s="761" t="s">
        <v>822</v>
      </c>
      <c r="C301" s="762" t="s">
        <v>93</v>
      </c>
      <c r="D301" s="763">
        <v>616.6</v>
      </c>
      <c r="E301" s="772"/>
      <c r="F301" s="772"/>
      <c r="G301" s="786"/>
      <c r="H301" s="768"/>
    </row>
    <row r="302" spans="1:54" s="775" customFormat="1" ht="24" customHeight="1">
      <c r="A302" s="760">
        <v>7130830057</v>
      </c>
      <c r="B302" s="761" t="s">
        <v>823</v>
      </c>
      <c r="C302" s="762" t="s">
        <v>152</v>
      </c>
      <c r="D302" s="763">
        <v>60086.82</v>
      </c>
      <c r="E302" s="770" t="s">
        <v>824</v>
      </c>
      <c r="F302" s="773" t="s">
        <v>359</v>
      </c>
      <c r="G302" s="784"/>
      <c r="H302" s="768"/>
      <c r="I302" s="755"/>
      <c r="J302" s="755"/>
      <c r="K302" s="755"/>
      <c r="L302" s="755"/>
      <c r="M302" s="755"/>
      <c r="N302" s="755"/>
      <c r="O302" s="755"/>
      <c r="P302" s="755"/>
      <c r="Q302" s="755"/>
      <c r="R302" s="755"/>
      <c r="S302" s="755"/>
      <c r="T302" s="755"/>
      <c r="U302" s="755"/>
      <c r="V302" s="755"/>
      <c r="W302" s="755"/>
      <c r="X302" s="755"/>
      <c r="Y302" s="755"/>
      <c r="Z302" s="755"/>
      <c r="AA302" s="755"/>
      <c r="AB302" s="755"/>
      <c r="AC302" s="755"/>
      <c r="AD302" s="755"/>
      <c r="AE302" s="755"/>
      <c r="AF302" s="755"/>
      <c r="AG302" s="755"/>
      <c r="AH302" s="755"/>
      <c r="AI302" s="755"/>
      <c r="AJ302" s="755"/>
      <c r="AK302" s="755"/>
      <c r="AL302" s="755"/>
      <c r="AM302" s="755"/>
      <c r="AN302" s="755"/>
      <c r="AO302" s="755"/>
      <c r="AP302" s="755"/>
      <c r="AQ302" s="755"/>
      <c r="AR302" s="755"/>
      <c r="AS302" s="755"/>
      <c r="AT302" s="755"/>
      <c r="AU302" s="755"/>
      <c r="AV302" s="755"/>
      <c r="AW302" s="755"/>
      <c r="AX302" s="755"/>
      <c r="AY302" s="755"/>
      <c r="AZ302" s="755"/>
      <c r="BA302" s="755"/>
      <c r="BB302" s="755"/>
    </row>
    <row r="303" spans="1:54" ht="24" customHeight="1">
      <c r="A303" s="760">
        <v>7130830058</v>
      </c>
      <c r="B303" s="761" t="s">
        <v>825</v>
      </c>
      <c r="C303" s="762" t="s">
        <v>93</v>
      </c>
      <c r="D303" s="763">
        <v>313.45999999999998</v>
      </c>
      <c r="E303" s="787"/>
      <c r="F303" s="787"/>
      <c r="G303" s="786"/>
      <c r="H303" s="768"/>
    </row>
    <row r="304" spans="1:54" s="775" customFormat="1" ht="24" customHeight="1">
      <c r="A304" s="760">
        <v>7130830060</v>
      </c>
      <c r="B304" s="761" t="s">
        <v>810</v>
      </c>
      <c r="C304" s="762" t="s">
        <v>152</v>
      </c>
      <c r="D304" s="763">
        <v>89510.94</v>
      </c>
      <c r="E304" s="770" t="s">
        <v>826</v>
      </c>
      <c r="F304" s="773" t="s">
        <v>359</v>
      </c>
      <c r="G304" s="784"/>
      <c r="H304" s="768"/>
      <c r="I304" s="755"/>
      <c r="J304" s="755"/>
      <c r="K304" s="755"/>
      <c r="L304" s="755"/>
      <c r="M304" s="755"/>
      <c r="N304" s="755"/>
      <c r="O304" s="755"/>
      <c r="P304" s="755"/>
      <c r="Q304" s="755"/>
      <c r="R304" s="755"/>
      <c r="S304" s="755"/>
      <c r="T304" s="755"/>
      <c r="U304" s="755"/>
      <c r="V304" s="755"/>
      <c r="W304" s="755"/>
      <c r="X304" s="755"/>
      <c r="Y304" s="755"/>
      <c r="Z304" s="755"/>
      <c r="AA304" s="755"/>
      <c r="AB304" s="755"/>
      <c r="AC304" s="755"/>
      <c r="AD304" s="755"/>
      <c r="AE304" s="755"/>
      <c r="AF304" s="755"/>
      <c r="AG304" s="755"/>
      <c r="AH304" s="755"/>
      <c r="AI304" s="755"/>
      <c r="AJ304" s="755"/>
      <c r="AK304" s="755"/>
      <c r="AL304" s="755"/>
      <c r="AM304" s="755"/>
      <c r="AN304" s="755"/>
      <c r="AO304" s="755"/>
      <c r="AP304" s="755"/>
      <c r="AQ304" s="755"/>
      <c r="AR304" s="755"/>
      <c r="AS304" s="755"/>
      <c r="AT304" s="755"/>
      <c r="AU304" s="755"/>
      <c r="AV304" s="755"/>
      <c r="AW304" s="755"/>
      <c r="AX304" s="755"/>
      <c r="AY304" s="755"/>
      <c r="AZ304" s="755"/>
      <c r="BA304" s="755"/>
      <c r="BB304" s="755"/>
    </row>
    <row r="305" spans="1:54" s="775" customFormat="1" ht="24" customHeight="1">
      <c r="A305" s="760">
        <v>7130830063</v>
      </c>
      <c r="B305" s="761" t="s">
        <v>827</v>
      </c>
      <c r="C305" s="762" t="s">
        <v>152</v>
      </c>
      <c r="D305" s="763">
        <v>120401.41</v>
      </c>
      <c r="E305" s="770" t="s">
        <v>828</v>
      </c>
      <c r="F305" s="773" t="s">
        <v>359</v>
      </c>
      <c r="G305" s="784"/>
      <c r="H305" s="768"/>
      <c r="I305" s="755"/>
      <c r="J305" s="755"/>
      <c r="K305" s="755"/>
      <c r="L305" s="755"/>
      <c r="M305" s="755"/>
      <c r="N305" s="755"/>
      <c r="O305" s="755"/>
      <c r="P305" s="755"/>
      <c r="Q305" s="755"/>
      <c r="R305" s="755"/>
      <c r="S305" s="755"/>
      <c r="T305" s="755"/>
      <c r="U305" s="755"/>
      <c r="V305" s="755"/>
      <c r="W305" s="755"/>
      <c r="X305" s="755"/>
      <c r="Y305" s="755"/>
      <c r="Z305" s="755"/>
      <c r="AA305" s="755"/>
      <c r="AB305" s="755"/>
      <c r="AC305" s="755"/>
      <c r="AD305" s="755"/>
      <c r="AE305" s="755"/>
      <c r="AF305" s="755"/>
      <c r="AG305" s="755"/>
      <c r="AH305" s="755"/>
      <c r="AI305" s="755"/>
      <c r="AJ305" s="755"/>
      <c r="AK305" s="755"/>
      <c r="AL305" s="755"/>
      <c r="AM305" s="755"/>
      <c r="AN305" s="755"/>
      <c r="AO305" s="755"/>
      <c r="AP305" s="755"/>
      <c r="AQ305" s="755"/>
      <c r="AR305" s="755"/>
      <c r="AS305" s="755"/>
      <c r="AT305" s="755"/>
      <c r="AU305" s="755"/>
      <c r="AV305" s="755"/>
      <c r="AW305" s="755"/>
      <c r="AX305" s="755"/>
      <c r="AY305" s="755"/>
      <c r="AZ305" s="755"/>
      <c r="BA305" s="755"/>
      <c r="BB305" s="755"/>
    </row>
    <row r="306" spans="1:54" ht="24" customHeight="1">
      <c r="A306" s="760">
        <v>7130830070</v>
      </c>
      <c r="B306" s="761" t="s">
        <v>1968</v>
      </c>
      <c r="C306" s="762" t="s">
        <v>152</v>
      </c>
      <c r="D306" s="763">
        <v>266865.51</v>
      </c>
      <c r="E306" s="770" t="s">
        <v>1969</v>
      </c>
      <c r="F306" s="773" t="s">
        <v>359</v>
      </c>
      <c r="G306" s="784"/>
      <c r="H306" s="768"/>
    </row>
    <row r="307" spans="1:54" s="844" customFormat="1" ht="24" customHeight="1">
      <c r="A307" s="839">
        <v>7130830084</v>
      </c>
      <c r="B307" s="993" t="s">
        <v>827</v>
      </c>
      <c r="C307" s="841" t="s">
        <v>152</v>
      </c>
      <c r="D307" s="994"/>
      <c r="E307" s="842" t="s">
        <v>829</v>
      </c>
      <c r="F307" s="842"/>
      <c r="G307" s="789" t="s">
        <v>391</v>
      </c>
      <c r="H307" s="843"/>
    </row>
    <row r="308" spans="1:54" ht="27.75" customHeight="1">
      <c r="A308" s="760">
        <v>7130830585</v>
      </c>
      <c r="B308" s="761" t="s">
        <v>105</v>
      </c>
      <c r="C308" s="762" t="s">
        <v>93</v>
      </c>
      <c r="D308" s="763">
        <v>380.53</v>
      </c>
      <c r="E308" s="770" t="s">
        <v>830</v>
      </c>
      <c r="F308" s="772"/>
      <c r="G308" s="786"/>
      <c r="H308" s="768"/>
    </row>
    <row r="309" spans="1:54" ht="24" customHeight="1">
      <c r="A309" s="760">
        <v>7130830586</v>
      </c>
      <c r="B309" s="761" t="s">
        <v>831</v>
      </c>
      <c r="C309" s="762" t="s">
        <v>93</v>
      </c>
      <c r="D309" s="763">
        <v>304.08999999999997</v>
      </c>
      <c r="E309" s="770" t="s">
        <v>832</v>
      </c>
      <c r="F309" s="772"/>
      <c r="G309" s="786"/>
      <c r="H309" s="768"/>
    </row>
    <row r="310" spans="1:54" ht="24" customHeight="1">
      <c r="A310" s="760">
        <v>7130830002</v>
      </c>
      <c r="B310" s="761" t="s">
        <v>833</v>
      </c>
      <c r="C310" s="762" t="s">
        <v>93</v>
      </c>
      <c r="D310" s="763">
        <v>445.33</v>
      </c>
      <c r="E310" s="770" t="s">
        <v>832</v>
      </c>
      <c r="F310" s="772"/>
      <c r="G310" s="786"/>
      <c r="H310" s="768"/>
    </row>
    <row r="311" spans="1:54" ht="24" customHeight="1">
      <c r="A311" s="760">
        <v>7130830603</v>
      </c>
      <c r="B311" s="761" t="s">
        <v>834</v>
      </c>
      <c r="C311" s="762" t="s">
        <v>93</v>
      </c>
      <c r="D311" s="763">
        <v>459.86</v>
      </c>
      <c r="E311" s="770" t="s">
        <v>835</v>
      </c>
      <c r="F311" s="772"/>
      <c r="G311" s="786"/>
      <c r="H311" s="768"/>
    </row>
    <row r="312" spans="1:54" ht="26.25" customHeight="1">
      <c r="A312" s="760">
        <v>7130830854</v>
      </c>
      <c r="B312" s="761" t="s">
        <v>836</v>
      </c>
      <c r="C312" s="762" t="s">
        <v>93</v>
      </c>
      <c r="D312" s="763">
        <v>41.54</v>
      </c>
      <c r="E312" s="770" t="s">
        <v>837</v>
      </c>
      <c r="F312" s="772"/>
      <c r="G312" s="786"/>
      <c r="H312" s="768"/>
    </row>
    <row r="313" spans="1:54" ht="25.5" customHeight="1">
      <c r="A313" s="760">
        <v>7130830971</v>
      </c>
      <c r="B313" s="774" t="s">
        <v>838</v>
      </c>
      <c r="C313" s="762" t="s">
        <v>93</v>
      </c>
      <c r="D313" s="763">
        <v>310.74</v>
      </c>
      <c r="E313" s="770" t="s">
        <v>839</v>
      </c>
      <c r="F313" s="772"/>
      <c r="G313" s="786"/>
      <c r="H313" s="768"/>
    </row>
    <row r="314" spans="1:54" s="775" customFormat="1" ht="24" customHeight="1">
      <c r="A314" s="760">
        <v>7130840021</v>
      </c>
      <c r="B314" s="761" t="s">
        <v>840</v>
      </c>
      <c r="C314" s="762" t="s">
        <v>93</v>
      </c>
      <c r="D314" s="763">
        <v>4289.09</v>
      </c>
      <c r="E314" s="770" t="s">
        <v>841</v>
      </c>
      <c r="F314" s="772"/>
      <c r="G314" s="815"/>
      <c r="H314" s="768"/>
      <c r="I314" s="755"/>
      <c r="J314" s="755"/>
      <c r="K314" s="755"/>
      <c r="L314" s="755"/>
      <c r="M314" s="755"/>
      <c r="N314" s="755"/>
      <c r="O314" s="755"/>
      <c r="P314" s="755"/>
      <c r="Q314" s="755"/>
      <c r="R314" s="755"/>
      <c r="S314" s="755"/>
      <c r="T314" s="755"/>
      <c r="U314" s="755"/>
      <c r="V314" s="755"/>
      <c r="W314" s="755"/>
      <c r="X314" s="755"/>
      <c r="Y314" s="755"/>
      <c r="Z314" s="755"/>
      <c r="AA314" s="755"/>
      <c r="AB314" s="755"/>
      <c r="AC314" s="755"/>
      <c r="AD314" s="755"/>
      <c r="AE314" s="755"/>
      <c r="AF314" s="755"/>
      <c r="AG314" s="755"/>
      <c r="AH314" s="755"/>
      <c r="AI314" s="755"/>
      <c r="AJ314" s="755"/>
      <c r="AK314" s="755"/>
      <c r="AL314" s="755"/>
      <c r="AM314" s="755"/>
      <c r="AN314" s="755"/>
      <c r="AO314" s="755"/>
      <c r="AP314" s="755"/>
      <c r="AQ314" s="755"/>
      <c r="AR314" s="755"/>
      <c r="AS314" s="755"/>
      <c r="AT314" s="755"/>
      <c r="AU314" s="755"/>
      <c r="AV314" s="755"/>
      <c r="AW314" s="755"/>
      <c r="AX314" s="755"/>
      <c r="AY314" s="755"/>
      <c r="AZ314" s="755"/>
      <c r="BA314" s="755"/>
      <c r="BB314" s="755"/>
    </row>
    <row r="315" spans="1:54" s="775" customFormat="1" ht="24" customHeight="1">
      <c r="A315" s="760">
        <v>7130840029</v>
      </c>
      <c r="B315" s="761" t="s">
        <v>842</v>
      </c>
      <c r="C315" s="762" t="s">
        <v>93</v>
      </c>
      <c r="D315" s="763">
        <v>327.8</v>
      </c>
      <c r="E315" s="770" t="s">
        <v>843</v>
      </c>
      <c r="F315" s="772"/>
      <c r="G315" s="816"/>
      <c r="H315" s="768"/>
      <c r="I315" s="755"/>
      <c r="J315" s="755"/>
      <c r="K315" s="755"/>
      <c r="L315" s="755"/>
      <c r="M315" s="755"/>
      <c r="N315" s="755"/>
      <c r="O315" s="755"/>
      <c r="P315" s="755"/>
      <c r="Q315" s="755"/>
      <c r="R315" s="755"/>
      <c r="S315" s="755"/>
      <c r="T315" s="755"/>
      <c r="U315" s="755"/>
      <c r="V315" s="755"/>
      <c r="W315" s="755"/>
      <c r="X315" s="755"/>
      <c r="Y315" s="755"/>
      <c r="Z315" s="755"/>
      <c r="AA315" s="755"/>
      <c r="AB315" s="755"/>
      <c r="AC315" s="755"/>
      <c r="AD315" s="755"/>
      <c r="AE315" s="755"/>
      <c r="AF315" s="755"/>
      <c r="AG315" s="755"/>
      <c r="AH315" s="755"/>
      <c r="AI315" s="755"/>
      <c r="AJ315" s="755"/>
      <c r="AK315" s="755"/>
      <c r="AL315" s="755"/>
      <c r="AM315" s="755"/>
      <c r="AN315" s="755"/>
      <c r="AO315" s="755"/>
      <c r="AP315" s="755"/>
      <c r="AQ315" s="755"/>
      <c r="AR315" s="755"/>
      <c r="AS315" s="755"/>
      <c r="AT315" s="755"/>
      <c r="AU315" s="755"/>
      <c r="AV315" s="755"/>
      <c r="AW315" s="755"/>
      <c r="AX315" s="755"/>
      <c r="AY315" s="755"/>
      <c r="AZ315" s="755"/>
      <c r="BA315" s="755"/>
      <c r="BB315" s="755"/>
    </row>
    <row r="316" spans="1:54" ht="24" customHeight="1">
      <c r="A316" s="760">
        <v>7130850198</v>
      </c>
      <c r="B316" s="386" t="s">
        <v>844</v>
      </c>
      <c r="C316" s="762" t="s">
        <v>17</v>
      </c>
      <c r="D316" s="763">
        <v>84.31</v>
      </c>
      <c r="E316" s="770"/>
      <c r="F316" s="772"/>
      <c r="G316" s="801"/>
      <c r="H316" s="768"/>
    </row>
    <row r="317" spans="1:54" s="775" customFormat="1" ht="24" customHeight="1">
      <c r="A317" s="760">
        <v>7130850201</v>
      </c>
      <c r="B317" s="770" t="s">
        <v>845</v>
      </c>
      <c r="C317" s="762" t="s">
        <v>52</v>
      </c>
      <c r="D317" s="763">
        <v>5000.08</v>
      </c>
      <c r="E317" s="770" t="s">
        <v>846</v>
      </c>
      <c r="F317" s="772"/>
      <c r="G317" s="786"/>
      <c r="H317" s="768"/>
      <c r="I317" s="755"/>
      <c r="J317" s="755"/>
      <c r="K317" s="755"/>
      <c r="L317" s="755"/>
      <c r="M317" s="755"/>
      <c r="N317" s="755"/>
      <c r="O317" s="755"/>
      <c r="P317" s="755"/>
      <c r="Q317" s="755"/>
      <c r="R317" s="755"/>
      <c r="S317" s="755"/>
      <c r="T317" s="755"/>
      <c r="U317" s="755"/>
      <c r="V317" s="755"/>
      <c r="W317" s="755"/>
      <c r="X317" s="755"/>
      <c r="Y317" s="755"/>
      <c r="Z317" s="755"/>
      <c r="AA317" s="755"/>
      <c r="AB317" s="755"/>
      <c r="AC317" s="755"/>
      <c r="AD317" s="755"/>
      <c r="AE317" s="755"/>
      <c r="AF317" s="755"/>
      <c r="AG317" s="755"/>
      <c r="AH317" s="755"/>
      <c r="AI317" s="755"/>
      <c r="AJ317" s="755"/>
      <c r="AK317" s="755"/>
      <c r="AL317" s="755"/>
      <c r="AM317" s="755"/>
      <c r="AN317" s="755"/>
      <c r="AO317" s="755"/>
      <c r="AP317" s="755"/>
      <c r="AQ317" s="755"/>
      <c r="AR317" s="755"/>
      <c r="AS317" s="755"/>
      <c r="AT317" s="755"/>
      <c r="AU317" s="755"/>
      <c r="AV317" s="755"/>
      <c r="AW317" s="755"/>
      <c r="AX317" s="755"/>
      <c r="AY317" s="755"/>
      <c r="AZ317" s="755"/>
      <c r="BA317" s="755"/>
      <c r="BB317" s="755"/>
    </row>
    <row r="318" spans="1:54" s="775" customFormat="1" ht="24" customHeight="1">
      <c r="A318" s="760">
        <v>7130810224</v>
      </c>
      <c r="B318" s="770" t="s">
        <v>847</v>
      </c>
      <c r="C318" s="762" t="s">
        <v>52</v>
      </c>
      <c r="D318" s="763">
        <v>3645.31</v>
      </c>
      <c r="E318" s="770"/>
      <c r="F318" s="772"/>
      <c r="G318" s="786"/>
      <c r="H318" s="768"/>
      <c r="I318" s="755"/>
      <c r="J318" s="755"/>
      <c r="K318" s="755"/>
      <c r="L318" s="755"/>
      <c r="M318" s="755"/>
      <c r="N318" s="755"/>
      <c r="O318" s="755"/>
      <c r="P318" s="755"/>
      <c r="Q318" s="755"/>
      <c r="R318" s="755"/>
      <c r="S318" s="755"/>
      <c r="T318" s="755"/>
      <c r="U318" s="755"/>
      <c r="V318" s="755"/>
      <c r="W318" s="755"/>
      <c r="X318" s="755"/>
      <c r="Y318" s="755"/>
      <c r="Z318" s="755"/>
      <c r="AA318" s="755"/>
      <c r="AB318" s="755"/>
      <c r="AC318" s="755"/>
      <c r="AD318" s="755"/>
      <c r="AE318" s="755"/>
      <c r="AF318" s="755"/>
      <c r="AG318" s="755"/>
      <c r="AH318" s="755"/>
      <c r="AI318" s="755"/>
      <c r="AJ318" s="755"/>
      <c r="AK318" s="755"/>
      <c r="AL318" s="755"/>
      <c r="AM318" s="755"/>
      <c r="AN318" s="755"/>
      <c r="AO318" s="755"/>
      <c r="AP318" s="755"/>
      <c r="AQ318" s="755"/>
      <c r="AR318" s="755"/>
      <c r="AS318" s="755"/>
      <c r="AT318" s="755"/>
      <c r="AU318" s="755"/>
      <c r="AV318" s="755"/>
      <c r="AW318" s="755"/>
      <c r="AX318" s="755"/>
      <c r="AY318" s="755"/>
      <c r="AZ318" s="755"/>
      <c r="BA318" s="755"/>
      <c r="BB318" s="755"/>
    </row>
    <row r="319" spans="1:54" s="775" customFormat="1" ht="24" customHeight="1">
      <c r="A319" s="760">
        <v>7130850203</v>
      </c>
      <c r="B319" s="770" t="s">
        <v>848</v>
      </c>
      <c r="C319" s="762" t="s">
        <v>89</v>
      </c>
      <c r="D319" s="763">
        <v>4830.74</v>
      </c>
      <c r="E319" s="770" t="s">
        <v>846</v>
      </c>
      <c r="F319" s="772"/>
      <c r="G319" s="786"/>
      <c r="H319" s="768"/>
      <c r="I319" s="755"/>
      <c r="J319" s="755"/>
      <c r="K319" s="755"/>
      <c r="L319" s="755"/>
      <c r="M319" s="755"/>
      <c r="N319" s="755"/>
      <c r="O319" s="755"/>
      <c r="P319" s="755"/>
      <c r="Q319" s="755"/>
      <c r="R319" s="755"/>
      <c r="S319" s="755"/>
      <c r="T319" s="755"/>
      <c r="U319" s="755"/>
      <c r="V319" s="755"/>
      <c r="W319" s="755"/>
      <c r="X319" s="755"/>
      <c r="Y319" s="755"/>
      <c r="Z319" s="755"/>
      <c r="AA319" s="755"/>
      <c r="AB319" s="755"/>
      <c r="AC319" s="755"/>
      <c r="AD319" s="755"/>
      <c r="AE319" s="755"/>
      <c r="AF319" s="755"/>
      <c r="AG319" s="755"/>
      <c r="AH319" s="755"/>
      <c r="AI319" s="755"/>
      <c r="AJ319" s="755"/>
      <c r="AK319" s="755"/>
      <c r="AL319" s="755"/>
      <c r="AM319" s="755"/>
      <c r="AN319" s="755"/>
      <c r="AO319" s="755"/>
      <c r="AP319" s="755"/>
      <c r="AQ319" s="755"/>
      <c r="AR319" s="755"/>
      <c r="AS319" s="755"/>
      <c r="AT319" s="755"/>
      <c r="AU319" s="755"/>
      <c r="AV319" s="755"/>
      <c r="AW319" s="755"/>
      <c r="AX319" s="755"/>
      <c r="AY319" s="755"/>
      <c r="AZ319" s="755"/>
      <c r="BA319" s="755"/>
      <c r="BB319" s="755"/>
    </row>
    <row r="320" spans="1:54" s="775" customFormat="1" ht="24" customHeight="1">
      <c r="A320" s="760">
        <v>7130810227</v>
      </c>
      <c r="B320" s="386" t="s">
        <v>849</v>
      </c>
      <c r="C320" s="762" t="s">
        <v>52</v>
      </c>
      <c r="D320" s="763">
        <v>4047.79</v>
      </c>
      <c r="E320" s="770"/>
      <c r="F320" s="772"/>
      <c r="G320" s="786"/>
      <c r="H320" s="768"/>
      <c r="I320" s="755"/>
      <c r="J320" s="755"/>
      <c r="K320" s="755"/>
      <c r="L320" s="755"/>
      <c r="M320" s="755"/>
      <c r="N320" s="755"/>
      <c r="O320" s="755"/>
      <c r="P320" s="755"/>
      <c r="Q320" s="755"/>
      <c r="R320" s="755"/>
      <c r="S320" s="755"/>
      <c r="T320" s="755"/>
      <c r="U320" s="755"/>
      <c r="V320" s="755"/>
      <c r="W320" s="755"/>
      <c r="X320" s="755"/>
      <c r="Y320" s="755"/>
      <c r="Z320" s="755"/>
      <c r="AA320" s="755"/>
      <c r="AB320" s="755"/>
      <c r="AC320" s="755"/>
      <c r="AD320" s="755"/>
      <c r="AE320" s="755"/>
      <c r="AF320" s="755"/>
      <c r="AG320" s="755"/>
      <c r="AH320" s="755"/>
      <c r="AI320" s="755"/>
      <c r="AJ320" s="755"/>
      <c r="AK320" s="755"/>
      <c r="AL320" s="755"/>
      <c r="AM320" s="755"/>
      <c r="AN320" s="755"/>
      <c r="AO320" s="755"/>
      <c r="AP320" s="755"/>
      <c r="AQ320" s="755"/>
      <c r="AR320" s="755"/>
      <c r="AS320" s="755"/>
      <c r="AT320" s="755"/>
      <c r="AU320" s="755"/>
      <c r="AV320" s="755"/>
      <c r="AW320" s="755"/>
      <c r="AX320" s="755"/>
      <c r="AY320" s="755"/>
      <c r="AZ320" s="755"/>
      <c r="BA320" s="755"/>
      <c r="BB320" s="755"/>
    </row>
    <row r="321" spans="1:54" s="775" customFormat="1" ht="24" customHeight="1">
      <c r="A321" s="760">
        <v>7130810228</v>
      </c>
      <c r="B321" s="386" t="s">
        <v>850</v>
      </c>
      <c r="C321" s="762" t="s">
        <v>52</v>
      </c>
      <c r="D321" s="763">
        <v>5401.45</v>
      </c>
      <c r="E321" s="770"/>
      <c r="F321" s="772"/>
      <c r="G321" s="786"/>
      <c r="H321" s="768"/>
      <c r="I321" s="755"/>
      <c r="J321" s="755"/>
      <c r="K321" s="755"/>
      <c r="L321" s="755"/>
      <c r="M321" s="755"/>
      <c r="N321" s="755"/>
      <c r="O321" s="755"/>
      <c r="P321" s="755"/>
      <c r="Q321" s="755"/>
      <c r="R321" s="755"/>
      <c r="S321" s="755"/>
      <c r="T321" s="755"/>
      <c r="U321" s="755"/>
      <c r="V321" s="755"/>
      <c r="W321" s="755"/>
      <c r="X321" s="755"/>
      <c r="Y321" s="755"/>
      <c r="Z321" s="755"/>
      <c r="AA321" s="755"/>
      <c r="AB321" s="755"/>
      <c r="AC321" s="755"/>
      <c r="AD321" s="755"/>
      <c r="AE321" s="755"/>
      <c r="AF321" s="755"/>
      <c r="AG321" s="755"/>
      <c r="AH321" s="755"/>
      <c r="AI321" s="755"/>
      <c r="AJ321" s="755"/>
      <c r="AK321" s="755"/>
      <c r="AL321" s="755"/>
      <c r="AM321" s="755"/>
      <c r="AN321" s="755"/>
      <c r="AO321" s="755"/>
      <c r="AP321" s="755"/>
      <c r="AQ321" s="755"/>
      <c r="AR321" s="755"/>
      <c r="AS321" s="755"/>
      <c r="AT321" s="755"/>
      <c r="AU321" s="755"/>
      <c r="AV321" s="755"/>
      <c r="AW321" s="755"/>
      <c r="AX321" s="755"/>
      <c r="AY321" s="755"/>
      <c r="AZ321" s="755"/>
      <c r="BA321" s="755"/>
      <c r="BB321" s="755"/>
    </row>
    <row r="322" spans="1:54" s="775" customFormat="1" ht="24" customHeight="1">
      <c r="A322" s="760">
        <v>7130810229</v>
      </c>
      <c r="B322" s="386" t="s">
        <v>851</v>
      </c>
      <c r="C322" s="762" t="s">
        <v>52</v>
      </c>
      <c r="D322" s="763">
        <v>4973.68</v>
      </c>
      <c r="E322" s="770"/>
      <c r="F322" s="772"/>
      <c r="G322" s="786"/>
      <c r="H322" s="768"/>
      <c r="I322" s="755"/>
      <c r="J322" s="755"/>
      <c r="K322" s="755"/>
      <c r="L322" s="755"/>
      <c r="M322" s="755"/>
      <c r="N322" s="755"/>
      <c r="O322" s="755"/>
      <c r="P322" s="755"/>
      <c r="Q322" s="755"/>
      <c r="R322" s="755"/>
      <c r="S322" s="755"/>
      <c r="T322" s="755"/>
      <c r="U322" s="755"/>
      <c r="V322" s="755"/>
      <c r="W322" s="755"/>
      <c r="X322" s="755"/>
      <c r="Y322" s="755"/>
      <c r="Z322" s="755"/>
      <c r="AA322" s="755"/>
      <c r="AB322" s="755"/>
      <c r="AC322" s="755"/>
      <c r="AD322" s="755"/>
      <c r="AE322" s="755"/>
      <c r="AF322" s="755"/>
      <c r="AG322" s="755"/>
      <c r="AH322" s="755"/>
      <c r="AI322" s="755"/>
      <c r="AJ322" s="755"/>
      <c r="AK322" s="755"/>
      <c r="AL322" s="755"/>
      <c r="AM322" s="755"/>
      <c r="AN322" s="755"/>
      <c r="AO322" s="755"/>
      <c r="AP322" s="755"/>
      <c r="AQ322" s="755"/>
      <c r="AR322" s="755"/>
      <c r="AS322" s="755"/>
      <c r="AT322" s="755"/>
      <c r="AU322" s="755"/>
      <c r="AV322" s="755"/>
      <c r="AW322" s="755"/>
      <c r="AX322" s="755"/>
      <c r="AY322" s="755"/>
      <c r="AZ322" s="755"/>
      <c r="BA322" s="755"/>
      <c r="BB322" s="755"/>
    </row>
    <row r="323" spans="1:54" s="775" customFormat="1" ht="24" customHeight="1">
      <c r="A323" s="760">
        <v>7130810230</v>
      </c>
      <c r="B323" s="386" t="s">
        <v>852</v>
      </c>
      <c r="C323" s="762" t="s">
        <v>52</v>
      </c>
      <c r="D323" s="763">
        <v>10776.49</v>
      </c>
      <c r="E323" s="770"/>
      <c r="F323" s="772"/>
      <c r="G323" s="786"/>
      <c r="H323" s="768"/>
      <c r="I323" s="755"/>
      <c r="J323" s="755"/>
      <c r="K323" s="755"/>
      <c r="L323" s="755"/>
      <c r="M323" s="755"/>
      <c r="N323" s="755"/>
      <c r="O323" s="755"/>
      <c r="P323" s="755"/>
      <c r="Q323" s="755"/>
      <c r="R323" s="755"/>
      <c r="S323" s="755"/>
      <c r="T323" s="755"/>
      <c r="U323" s="755"/>
      <c r="V323" s="755"/>
      <c r="W323" s="755"/>
      <c r="X323" s="755"/>
      <c r="Y323" s="755"/>
      <c r="Z323" s="755"/>
      <c r="AA323" s="755"/>
      <c r="AB323" s="755"/>
      <c r="AC323" s="755"/>
      <c r="AD323" s="755"/>
      <c r="AE323" s="755"/>
      <c r="AF323" s="755"/>
      <c r="AG323" s="755"/>
      <c r="AH323" s="755"/>
      <c r="AI323" s="755"/>
      <c r="AJ323" s="755"/>
      <c r="AK323" s="755"/>
      <c r="AL323" s="755"/>
      <c r="AM323" s="755"/>
      <c r="AN323" s="755"/>
      <c r="AO323" s="755"/>
      <c r="AP323" s="755"/>
      <c r="AQ323" s="755"/>
      <c r="AR323" s="755"/>
      <c r="AS323" s="755"/>
      <c r="AT323" s="755"/>
      <c r="AU323" s="755"/>
      <c r="AV323" s="755"/>
      <c r="AW323" s="755"/>
      <c r="AX323" s="755"/>
      <c r="AY323" s="755"/>
      <c r="AZ323" s="755"/>
      <c r="BA323" s="755"/>
      <c r="BB323" s="755"/>
    </row>
    <row r="324" spans="1:54" s="775" customFormat="1" ht="24" customHeight="1">
      <c r="A324" s="760">
        <v>7130860017</v>
      </c>
      <c r="B324" s="770" t="s">
        <v>853</v>
      </c>
      <c r="C324" s="762" t="s">
        <v>89</v>
      </c>
      <c r="D324" s="763">
        <v>131.84</v>
      </c>
      <c r="E324" s="772" t="s">
        <v>854</v>
      </c>
      <c r="F324" s="772"/>
      <c r="G324" s="786"/>
      <c r="H324" s="768"/>
      <c r="I324" s="755"/>
      <c r="J324" s="755"/>
      <c r="K324" s="755"/>
      <c r="L324" s="755"/>
      <c r="M324" s="755"/>
      <c r="N324" s="755"/>
      <c r="O324" s="755"/>
      <c r="P324" s="755"/>
      <c r="Q324" s="755"/>
      <c r="R324" s="755"/>
      <c r="S324" s="755"/>
      <c r="T324" s="755"/>
      <c r="U324" s="755"/>
      <c r="V324" s="755"/>
      <c r="W324" s="755"/>
      <c r="X324" s="755"/>
      <c r="Y324" s="755"/>
      <c r="Z324" s="755"/>
      <c r="AA324" s="755"/>
      <c r="AB324" s="755"/>
      <c r="AC324" s="755"/>
      <c r="AD324" s="755"/>
      <c r="AE324" s="755"/>
      <c r="AF324" s="755"/>
      <c r="AG324" s="755"/>
      <c r="AH324" s="755"/>
      <c r="AI324" s="755"/>
      <c r="AJ324" s="755"/>
      <c r="AK324" s="755"/>
      <c r="AL324" s="755"/>
      <c r="AM324" s="755"/>
      <c r="AN324" s="755"/>
      <c r="AO324" s="755"/>
      <c r="AP324" s="755"/>
      <c r="AQ324" s="755"/>
      <c r="AR324" s="755"/>
      <c r="AS324" s="755"/>
      <c r="AT324" s="755"/>
      <c r="AU324" s="755"/>
      <c r="AV324" s="755"/>
      <c r="AW324" s="755"/>
      <c r="AX324" s="755"/>
      <c r="AY324" s="755"/>
      <c r="AZ324" s="755"/>
      <c r="BA324" s="755"/>
      <c r="BB324" s="755"/>
    </row>
    <row r="325" spans="1:54" ht="28.5" customHeight="1">
      <c r="A325" s="760">
        <v>7130860032</v>
      </c>
      <c r="B325" s="761" t="s">
        <v>855</v>
      </c>
      <c r="C325" s="762" t="s">
        <v>93</v>
      </c>
      <c r="D325" s="763">
        <v>592.97</v>
      </c>
      <c r="E325" s="770" t="s">
        <v>856</v>
      </c>
      <c r="F325" s="772"/>
      <c r="G325" s="786"/>
      <c r="H325" s="768"/>
    </row>
    <row r="326" spans="1:54" ht="27" customHeight="1">
      <c r="A326" s="760">
        <v>7130860033</v>
      </c>
      <c r="B326" s="761" t="s">
        <v>857</v>
      </c>
      <c r="C326" s="762" t="s">
        <v>93</v>
      </c>
      <c r="D326" s="763">
        <v>1080.47</v>
      </c>
      <c r="E326" s="770" t="s">
        <v>858</v>
      </c>
      <c r="F326" s="772"/>
      <c r="G326" s="786"/>
      <c r="H326" s="768"/>
    </row>
    <row r="327" spans="1:54" ht="24" customHeight="1">
      <c r="A327" s="760">
        <v>7130860076</v>
      </c>
      <c r="B327" s="761" t="s">
        <v>859</v>
      </c>
      <c r="C327" s="762" t="s">
        <v>561</v>
      </c>
      <c r="D327" s="763">
        <v>87273.82</v>
      </c>
      <c r="E327" s="770" t="s">
        <v>860</v>
      </c>
      <c r="F327" s="772"/>
      <c r="G327" s="786"/>
      <c r="H327" s="768"/>
    </row>
    <row r="328" spans="1:54" ht="24" customHeight="1">
      <c r="A328" s="760">
        <v>7130860077</v>
      </c>
      <c r="B328" s="761" t="s">
        <v>861</v>
      </c>
      <c r="C328" s="762" t="s">
        <v>561</v>
      </c>
      <c r="D328" s="763">
        <v>88128.62</v>
      </c>
      <c r="E328" s="770" t="s">
        <v>862</v>
      </c>
      <c r="F328" s="772"/>
      <c r="G328" s="786"/>
      <c r="H328" s="768"/>
    </row>
    <row r="329" spans="1:54" ht="24" customHeight="1">
      <c r="A329" s="769">
        <v>7130870010</v>
      </c>
      <c r="B329" s="807" t="s">
        <v>863</v>
      </c>
      <c r="C329" s="796" t="s">
        <v>89</v>
      </c>
      <c r="D329" s="763">
        <v>997.81</v>
      </c>
      <c r="E329" s="772"/>
      <c r="F329" s="772"/>
      <c r="G329" s="786"/>
      <c r="H329" s="768"/>
    </row>
    <row r="330" spans="1:54" ht="30" customHeight="1">
      <c r="A330" s="760">
        <v>7130870013</v>
      </c>
      <c r="B330" s="761" t="s">
        <v>864</v>
      </c>
      <c r="C330" s="762" t="s">
        <v>93</v>
      </c>
      <c r="D330" s="763">
        <v>143.69</v>
      </c>
      <c r="E330" s="770" t="s">
        <v>865</v>
      </c>
      <c r="F330" s="772"/>
      <c r="G330" s="786"/>
      <c r="H330" s="768"/>
    </row>
    <row r="331" spans="1:54" s="775" customFormat="1" ht="24" customHeight="1">
      <c r="A331" s="760">
        <v>7130870030</v>
      </c>
      <c r="B331" s="770" t="s">
        <v>866</v>
      </c>
      <c r="C331" s="762" t="s">
        <v>89</v>
      </c>
      <c r="D331" s="763">
        <v>448.38</v>
      </c>
      <c r="E331" s="772" t="s">
        <v>867</v>
      </c>
      <c r="F331" s="772"/>
      <c r="G331" s="786"/>
      <c r="H331" s="768"/>
      <c r="I331" s="755"/>
      <c r="J331" s="755"/>
      <c r="K331" s="755"/>
      <c r="L331" s="755"/>
      <c r="M331" s="755"/>
      <c r="N331" s="755"/>
      <c r="O331" s="755"/>
      <c r="P331" s="755"/>
      <c r="Q331" s="755"/>
      <c r="R331" s="755"/>
      <c r="S331" s="755"/>
      <c r="T331" s="755"/>
      <c r="U331" s="755"/>
      <c r="V331" s="755"/>
      <c r="W331" s="755"/>
      <c r="X331" s="755"/>
      <c r="Y331" s="755"/>
      <c r="Z331" s="755"/>
      <c r="AA331" s="755"/>
      <c r="AB331" s="755"/>
      <c r="AC331" s="755"/>
      <c r="AD331" s="755"/>
      <c r="AE331" s="755"/>
      <c r="AF331" s="755"/>
      <c r="AG331" s="755"/>
      <c r="AH331" s="755"/>
      <c r="AI331" s="755"/>
      <c r="AJ331" s="755"/>
      <c r="AK331" s="755"/>
      <c r="AL331" s="755"/>
      <c r="AM331" s="755"/>
      <c r="AN331" s="755"/>
      <c r="AO331" s="755"/>
      <c r="AP331" s="755"/>
      <c r="AQ331" s="755"/>
      <c r="AR331" s="755"/>
      <c r="AS331" s="755"/>
      <c r="AT331" s="755"/>
      <c r="AU331" s="755"/>
      <c r="AV331" s="755"/>
      <c r="AW331" s="755"/>
      <c r="AX331" s="755"/>
      <c r="AY331" s="755"/>
      <c r="AZ331" s="755"/>
      <c r="BA331" s="755"/>
      <c r="BB331" s="755"/>
    </row>
    <row r="332" spans="1:54" ht="24" customHeight="1">
      <c r="A332" s="760">
        <v>7130870041</v>
      </c>
      <c r="B332" s="761" t="s">
        <v>868</v>
      </c>
      <c r="C332" s="762" t="s">
        <v>561</v>
      </c>
      <c r="D332" s="763">
        <v>69873.22</v>
      </c>
      <c r="E332" s="772" t="s">
        <v>869</v>
      </c>
      <c r="F332" s="772"/>
      <c r="G332" s="786"/>
      <c r="H332" s="768"/>
    </row>
    <row r="333" spans="1:54" ht="24" customHeight="1">
      <c r="A333" s="760">
        <v>7130870043</v>
      </c>
      <c r="B333" s="761" t="s">
        <v>870</v>
      </c>
      <c r="C333" s="762" t="s">
        <v>561</v>
      </c>
      <c r="D333" s="763">
        <v>69823.350000000006</v>
      </c>
      <c r="E333" s="772" t="s">
        <v>871</v>
      </c>
      <c r="F333" s="772"/>
      <c r="G333" s="786"/>
      <c r="H333" s="768"/>
    </row>
    <row r="334" spans="1:54" ht="24" customHeight="1">
      <c r="A334" s="760">
        <v>7130870045</v>
      </c>
      <c r="B334" s="761" t="s">
        <v>872</v>
      </c>
      <c r="C334" s="762" t="s">
        <v>561</v>
      </c>
      <c r="D334" s="763">
        <v>69823.350000000006</v>
      </c>
      <c r="E334" s="772" t="s">
        <v>873</v>
      </c>
      <c r="F334" s="772"/>
      <c r="G334" s="786"/>
      <c r="H334" s="768"/>
    </row>
    <row r="335" spans="1:54" ht="24" customHeight="1">
      <c r="A335" s="760">
        <v>7130870088</v>
      </c>
      <c r="B335" s="761" t="s">
        <v>874</v>
      </c>
      <c r="C335" s="762" t="s">
        <v>93</v>
      </c>
      <c r="D335" s="763">
        <v>2238.1</v>
      </c>
      <c r="E335" s="772"/>
      <c r="F335" s="772"/>
      <c r="G335" s="786"/>
      <c r="H335" s="768"/>
    </row>
    <row r="336" spans="1:54" ht="27" customHeight="1">
      <c r="A336" s="814">
        <v>7130870318</v>
      </c>
      <c r="B336" s="761" t="s">
        <v>875</v>
      </c>
      <c r="C336" s="762" t="s">
        <v>52</v>
      </c>
      <c r="D336" s="763">
        <v>1315.11</v>
      </c>
      <c r="E336" s="770" t="s">
        <v>876</v>
      </c>
      <c r="F336" s="772"/>
      <c r="G336" s="786"/>
      <c r="H336" s="768"/>
    </row>
    <row r="337" spans="1:54" ht="24" customHeight="1">
      <c r="A337" s="794">
        <v>7130877681</v>
      </c>
      <c r="B337" s="770" t="s">
        <v>493</v>
      </c>
      <c r="C337" s="771" t="s">
        <v>93</v>
      </c>
      <c r="D337" s="763">
        <v>3137.26</v>
      </c>
      <c r="E337" s="770" t="s">
        <v>877</v>
      </c>
      <c r="F337" s="772"/>
      <c r="G337" s="786"/>
      <c r="H337" s="768"/>
    </row>
    <row r="338" spans="1:54" ht="30" customHeight="1">
      <c r="A338" s="769">
        <v>7130877683</v>
      </c>
      <c r="B338" s="770" t="s">
        <v>491</v>
      </c>
      <c r="C338" s="771" t="s">
        <v>93</v>
      </c>
      <c r="D338" s="763">
        <v>2788.67</v>
      </c>
      <c r="E338" s="770" t="s">
        <v>878</v>
      </c>
      <c r="F338" s="772"/>
      <c r="G338" s="786"/>
      <c r="H338" s="768"/>
    </row>
    <row r="339" spans="1:54" ht="24" customHeight="1">
      <c r="A339" s="769">
        <v>7130880006</v>
      </c>
      <c r="B339" s="770" t="s">
        <v>879</v>
      </c>
      <c r="C339" s="771" t="s">
        <v>89</v>
      </c>
      <c r="D339" s="763">
        <v>143.01</v>
      </c>
      <c r="E339" s="772" t="s">
        <v>880</v>
      </c>
      <c r="F339" s="772"/>
      <c r="G339" s="786"/>
      <c r="H339" s="768"/>
    </row>
    <row r="340" spans="1:54" ht="24" customHeight="1">
      <c r="A340" s="769">
        <v>7130880007</v>
      </c>
      <c r="B340" s="807" t="s">
        <v>881</v>
      </c>
      <c r="C340" s="806" t="s">
        <v>89</v>
      </c>
      <c r="D340" s="763">
        <v>181.84</v>
      </c>
      <c r="E340" s="772" t="s">
        <v>880</v>
      </c>
      <c r="G340" s="786"/>
      <c r="H340" s="768"/>
    </row>
    <row r="341" spans="1:54" ht="24" customHeight="1">
      <c r="A341" s="760">
        <v>7130880041</v>
      </c>
      <c r="B341" s="761" t="s">
        <v>882</v>
      </c>
      <c r="C341" s="762" t="s">
        <v>93</v>
      </c>
      <c r="D341" s="763">
        <v>101.61</v>
      </c>
      <c r="E341" s="770" t="s">
        <v>883</v>
      </c>
      <c r="F341" s="772"/>
      <c r="G341" s="786"/>
      <c r="H341" s="768"/>
    </row>
    <row r="342" spans="1:54" ht="28.5" customHeight="1">
      <c r="A342" s="769">
        <v>7130890004</v>
      </c>
      <c r="B342" s="770" t="s">
        <v>884</v>
      </c>
      <c r="C342" s="762" t="s">
        <v>347</v>
      </c>
      <c r="D342" s="763">
        <v>5709.28</v>
      </c>
      <c r="E342" s="770" t="s">
        <v>885</v>
      </c>
      <c r="F342" s="772"/>
      <c r="G342" s="786"/>
      <c r="H342" s="768"/>
    </row>
    <row r="343" spans="1:54" ht="25.5" customHeight="1">
      <c r="A343" s="769">
        <v>7130890005</v>
      </c>
      <c r="B343" s="770" t="s">
        <v>886</v>
      </c>
      <c r="C343" s="762" t="s">
        <v>347</v>
      </c>
      <c r="D343" s="763">
        <v>7203.73</v>
      </c>
      <c r="E343" s="772"/>
      <c r="F343" s="772"/>
      <c r="G343" s="786"/>
      <c r="H343" s="768"/>
    </row>
    <row r="344" spans="1:54" ht="27.75" customHeight="1">
      <c r="A344" s="769">
        <v>7130890006</v>
      </c>
      <c r="B344" s="770" t="s">
        <v>887</v>
      </c>
      <c r="C344" s="762" t="s">
        <v>347</v>
      </c>
      <c r="D344" s="763">
        <v>16338.04</v>
      </c>
      <c r="E344" s="770" t="s">
        <v>888</v>
      </c>
      <c r="F344" s="772"/>
      <c r="G344" s="786"/>
      <c r="H344" s="768"/>
    </row>
    <row r="345" spans="1:54" ht="27" customHeight="1">
      <c r="A345" s="769">
        <v>7130890007</v>
      </c>
      <c r="B345" s="770" t="s">
        <v>889</v>
      </c>
      <c r="C345" s="762" t="s">
        <v>347</v>
      </c>
      <c r="D345" s="763">
        <v>17116.04</v>
      </c>
      <c r="E345" s="770" t="s">
        <v>890</v>
      </c>
      <c r="F345" s="772"/>
      <c r="G345" s="786"/>
      <c r="H345" s="768"/>
    </row>
    <row r="346" spans="1:54" ht="24" customHeight="1">
      <c r="A346" s="769">
        <v>7130890008</v>
      </c>
      <c r="B346" s="770" t="s">
        <v>891</v>
      </c>
      <c r="C346" s="771" t="s">
        <v>347</v>
      </c>
      <c r="D346" s="763">
        <v>60.21</v>
      </c>
      <c r="E346" s="772" t="s">
        <v>892</v>
      </c>
      <c r="F346" s="772"/>
      <c r="G346" s="786"/>
      <c r="H346" s="768"/>
    </row>
    <row r="347" spans="1:54" ht="27.75" customHeight="1">
      <c r="A347" s="769">
        <v>7130890973</v>
      </c>
      <c r="B347" s="395" t="s">
        <v>893</v>
      </c>
      <c r="C347" s="396" t="s">
        <v>52</v>
      </c>
      <c r="D347" s="763">
        <v>63.44</v>
      </c>
      <c r="E347" s="772"/>
      <c r="F347" s="772"/>
      <c r="G347" s="786"/>
      <c r="H347" s="768"/>
    </row>
    <row r="348" spans="1:54" ht="24" customHeight="1">
      <c r="A348" s="769">
        <v>7131961526</v>
      </c>
      <c r="B348" s="811" t="s">
        <v>894</v>
      </c>
      <c r="C348" s="763" t="s">
        <v>347</v>
      </c>
      <c r="D348" s="763">
        <v>4665.7700000000004</v>
      </c>
      <c r="E348" s="772" t="s">
        <v>895</v>
      </c>
      <c r="F348" s="772"/>
      <c r="G348" s="397"/>
      <c r="H348" s="768"/>
    </row>
    <row r="349" spans="1:54" ht="24" customHeight="1">
      <c r="A349" s="769">
        <v>7130893004</v>
      </c>
      <c r="B349" s="817" t="s">
        <v>896</v>
      </c>
      <c r="C349" s="796" t="s">
        <v>89</v>
      </c>
      <c r="D349" s="763">
        <v>237.57</v>
      </c>
      <c r="E349" s="772" t="s">
        <v>897</v>
      </c>
      <c r="F349" s="772"/>
      <c r="G349" s="786"/>
      <c r="H349" s="768"/>
    </row>
    <row r="350" spans="1:54" s="775" customFormat="1" ht="24" customHeight="1">
      <c r="A350" s="760">
        <v>7130897759</v>
      </c>
      <c r="B350" s="770" t="s">
        <v>898</v>
      </c>
      <c r="C350" s="762" t="s">
        <v>52</v>
      </c>
      <c r="D350" s="763">
        <v>3645.31</v>
      </c>
      <c r="E350" s="770" t="s">
        <v>899</v>
      </c>
      <c r="F350" s="772"/>
      <c r="G350" s="786"/>
      <c r="H350" s="768"/>
      <c r="I350" s="755"/>
      <c r="J350" s="755"/>
      <c r="K350" s="755"/>
      <c r="L350" s="755"/>
      <c r="M350" s="755"/>
      <c r="N350" s="755"/>
      <c r="O350" s="755"/>
      <c r="P350" s="755"/>
      <c r="Q350" s="755"/>
      <c r="R350" s="755"/>
      <c r="S350" s="755"/>
      <c r="T350" s="755"/>
      <c r="U350" s="755"/>
      <c r="V350" s="755"/>
      <c r="W350" s="755"/>
      <c r="X350" s="755"/>
      <c r="Y350" s="755"/>
      <c r="Z350" s="755"/>
      <c r="AA350" s="755"/>
      <c r="AB350" s="755"/>
      <c r="AC350" s="755"/>
      <c r="AD350" s="755"/>
      <c r="AE350" s="755"/>
      <c r="AF350" s="755"/>
      <c r="AG350" s="755"/>
      <c r="AH350" s="755"/>
      <c r="AI350" s="755"/>
      <c r="AJ350" s="755"/>
      <c r="AK350" s="755"/>
      <c r="AL350" s="755"/>
      <c r="AM350" s="755"/>
      <c r="AN350" s="755"/>
      <c r="AO350" s="755"/>
      <c r="AP350" s="755"/>
      <c r="AQ350" s="755"/>
      <c r="AR350" s="755"/>
      <c r="AS350" s="755"/>
      <c r="AT350" s="755"/>
      <c r="AU350" s="755"/>
      <c r="AV350" s="755"/>
      <c r="AW350" s="755"/>
      <c r="AX350" s="755"/>
      <c r="AY350" s="755"/>
      <c r="AZ350" s="755"/>
      <c r="BA350" s="755"/>
      <c r="BB350" s="755"/>
    </row>
    <row r="351" spans="1:54" s="775" customFormat="1" ht="24" customHeight="1">
      <c r="A351" s="760">
        <v>7130810233</v>
      </c>
      <c r="B351" s="770" t="s">
        <v>900</v>
      </c>
      <c r="C351" s="762" t="s">
        <v>52</v>
      </c>
      <c r="D351" s="763">
        <v>19357</v>
      </c>
      <c r="E351" s="770"/>
      <c r="F351" s="772"/>
      <c r="G351" s="786"/>
      <c r="H351" s="768"/>
      <c r="I351" s="755"/>
      <c r="J351" s="755"/>
      <c r="K351" s="755"/>
      <c r="L351" s="755"/>
      <c r="M351" s="755"/>
      <c r="N351" s="755"/>
      <c r="O351" s="755"/>
      <c r="P351" s="755"/>
      <c r="Q351" s="755"/>
      <c r="R351" s="755"/>
      <c r="S351" s="755"/>
      <c r="T351" s="755"/>
      <c r="U351" s="755"/>
      <c r="V351" s="755"/>
      <c r="W351" s="755"/>
      <c r="X351" s="755"/>
      <c r="Y351" s="755"/>
      <c r="Z351" s="755"/>
      <c r="AA351" s="755"/>
      <c r="AB351" s="755"/>
      <c r="AC351" s="755"/>
      <c r="AD351" s="755"/>
      <c r="AE351" s="755"/>
      <c r="AF351" s="755"/>
      <c r="AG351" s="755"/>
      <c r="AH351" s="755"/>
      <c r="AI351" s="755"/>
      <c r="AJ351" s="755"/>
      <c r="AK351" s="755"/>
      <c r="AL351" s="755"/>
      <c r="AM351" s="755"/>
      <c r="AN351" s="755"/>
      <c r="AO351" s="755"/>
      <c r="AP351" s="755"/>
      <c r="AQ351" s="755"/>
      <c r="AR351" s="755"/>
      <c r="AS351" s="755"/>
      <c r="AT351" s="755"/>
      <c r="AU351" s="755"/>
      <c r="AV351" s="755"/>
      <c r="AW351" s="755"/>
      <c r="AX351" s="755"/>
      <c r="AY351" s="755"/>
      <c r="AZ351" s="755"/>
      <c r="BA351" s="755"/>
      <c r="BB351" s="755"/>
    </row>
    <row r="352" spans="1:54" s="775" customFormat="1" ht="24" customHeight="1">
      <c r="A352" s="760">
        <v>7130810235</v>
      </c>
      <c r="B352" s="770" t="s">
        <v>901</v>
      </c>
      <c r="C352" s="762" t="s">
        <v>52</v>
      </c>
      <c r="D352" s="763">
        <v>1851.8</v>
      </c>
      <c r="E352" s="770"/>
      <c r="F352" s="772"/>
      <c r="G352" s="786"/>
      <c r="H352" s="768"/>
      <c r="I352" s="755"/>
      <c r="J352" s="755"/>
      <c r="K352" s="755"/>
      <c r="L352" s="755"/>
      <c r="M352" s="755"/>
      <c r="N352" s="755"/>
      <c r="O352" s="755"/>
      <c r="P352" s="755"/>
      <c r="Q352" s="755"/>
      <c r="R352" s="755"/>
      <c r="S352" s="755"/>
      <c r="T352" s="755"/>
      <c r="U352" s="755"/>
      <c r="V352" s="755"/>
      <c r="W352" s="755"/>
      <c r="X352" s="755"/>
      <c r="Y352" s="755"/>
      <c r="Z352" s="755"/>
      <c r="AA352" s="755"/>
      <c r="AB352" s="755"/>
      <c r="AC352" s="755"/>
      <c r="AD352" s="755"/>
      <c r="AE352" s="755"/>
      <c r="AF352" s="755"/>
      <c r="AG352" s="755"/>
      <c r="AH352" s="755"/>
      <c r="AI352" s="755"/>
      <c r="AJ352" s="755"/>
      <c r="AK352" s="755"/>
      <c r="AL352" s="755"/>
      <c r="AM352" s="755"/>
      <c r="AN352" s="755"/>
      <c r="AO352" s="755"/>
      <c r="AP352" s="755"/>
      <c r="AQ352" s="755"/>
      <c r="AR352" s="755"/>
      <c r="AS352" s="755"/>
      <c r="AT352" s="755"/>
      <c r="AU352" s="755"/>
      <c r="AV352" s="755"/>
      <c r="AW352" s="755"/>
      <c r="AX352" s="755"/>
      <c r="AY352" s="755"/>
      <c r="AZ352" s="755"/>
      <c r="BA352" s="755"/>
      <c r="BB352" s="755"/>
    </row>
    <row r="353" spans="1:8" ht="24" customHeight="1">
      <c r="A353" s="769">
        <v>7131210001</v>
      </c>
      <c r="B353" s="770" t="s">
        <v>902</v>
      </c>
      <c r="C353" s="771" t="s">
        <v>347</v>
      </c>
      <c r="D353" s="763">
        <v>135.12</v>
      </c>
      <c r="E353" s="772"/>
      <c r="F353" s="772"/>
      <c r="G353" s="786"/>
      <c r="H353" s="768"/>
    </row>
    <row r="354" spans="1:8" s="782" customFormat="1" ht="24" customHeight="1">
      <c r="A354" s="812">
        <v>7131210010</v>
      </c>
      <c r="B354" s="818" t="s">
        <v>903</v>
      </c>
      <c r="C354" s="819" t="s">
        <v>93</v>
      </c>
      <c r="D354" s="994"/>
      <c r="E354" s="779"/>
      <c r="F354" s="779"/>
      <c r="G354" s="789" t="s">
        <v>391</v>
      </c>
      <c r="H354" s="781"/>
    </row>
    <row r="355" spans="1:8" s="782" customFormat="1" ht="24" customHeight="1">
      <c r="A355" s="820">
        <v>7131210018</v>
      </c>
      <c r="B355" s="821" t="s">
        <v>904</v>
      </c>
      <c r="C355" s="822" t="s">
        <v>93</v>
      </c>
      <c r="D355" s="994"/>
      <c r="E355" s="779"/>
      <c r="F355" s="779"/>
      <c r="G355" s="789" t="s">
        <v>391</v>
      </c>
      <c r="H355" s="781"/>
    </row>
    <row r="356" spans="1:8" s="782" customFormat="1" ht="24" customHeight="1">
      <c r="A356" s="820">
        <v>7131210019</v>
      </c>
      <c r="B356" s="823" t="s">
        <v>905</v>
      </c>
      <c r="C356" s="824" t="s">
        <v>93</v>
      </c>
      <c r="D356" s="994"/>
      <c r="E356" s="779"/>
      <c r="F356" s="779"/>
      <c r="G356" s="789" t="s">
        <v>391</v>
      </c>
      <c r="H356" s="781"/>
    </row>
    <row r="357" spans="1:8" s="782" customFormat="1" ht="24" customHeight="1">
      <c r="A357" s="825">
        <v>7131210020</v>
      </c>
      <c r="B357" s="826" t="s">
        <v>906</v>
      </c>
      <c r="C357" s="822" t="s">
        <v>93</v>
      </c>
      <c r="D357" s="994"/>
      <c r="E357" s="779"/>
      <c r="F357" s="779"/>
      <c r="G357" s="789" t="s">
        <v>391</v>
      </c>
      <c r="H357" s="781"/>
    </row>
    <row r="358" spans="1:8" s="782" customFormat="1" ht="24" customHeight="1">
      <c r="A358" s="820">
        <v>7131210021</v>
      </c>
      <c r="B358" s="827" t="s">
        <v>907</v>
      </c>
      <c r="C358" s="819" t="s">
        <v>347</v>
      </c>
      <c r="D358" s="994"/>
      <c r="E358" s="779"/>
      <c r="F358" s="779"/>
      <c r="G358" s="789" t="s">
        <v>391</v>
      </c>
      <c r="H358" s="781"/>
    </row>
    <row r="359" spans="1:8" s="782" customFormat="1" ht="24" customHeight="1">
      <c r="A359" s="820">
        <v>7131210022</v>
      </c>
      <c r="B359" s="826" t="s">
        <v>908</v>
      </c>
      <c r="C359" s="822" t="s">
        <v>347</v>
      </c>
      <c r="D359" s="994"/>
      <c r="E359" s="779"/>
      <c r="F359" s="779"/>
      <c r="G359" s="789" t="s">
        <v>391</v>
      </c>
      <c r="H359" s="781"/>
    </row>
    <row r="360" spans="1:8" s="782" customFormat="1" ht="24" customHeight="1">
      <c r="A360" s="790">
        <v>7131210852</v>
      </c>
      <c r="B360" s="791" t="s">
        <v>909</v>
      </c>
      <c r="C360" s="802" t="s">
        <v>93</v>
      </c>
      <c r="D360" s="994"/>
      <c r="E360" s="779"/>
      <c r="F360" s="779"/>
      <c r="G360" s="789" t="s">
        <v>391</v>
      </c>
      <c r="H360" s="781"/>
    </row>
    <row r="361" spans="1:8" s="782" customFormat="1" ht="24" customHeight="1">
      <c r="A361" s="790">
        <v>7131210881</v>
      </c>
      <c r="B361" s="791" t="s">
        <v>910</v>
      </c>
      <c r="C361" s="802" t="s">
        <v>93</v>
      </c>
      <c r="D361" s="994"/>
      <c r="E361" s="779" t="s">
        <v>911</v>
      </c>
      <c r="F361" s="779"/>
      <c r="G361" s="789" t="s">
        <v>391</v>
      </c>
      <c r="H361" s="781"/>
    </row>
    <row r="362" spans="1:8" s="782" customFormat="1" ht="24" customHeight="1">
      <c r="A362" s="790">
        <v>7131220182</v>
      </c>
      <c r="B362" s="791" t="s">
        <v>912</v>
      </c>
      <c r="C362" s="802" t="s">
        <v>93</v>
      </c>
      <c r="D362" s="994"/>
      <c r="E362" s="779" t="s">
        <v>913</v>
      </c>
      <c r="F362" s="779"/>
      <c r="G362" s="789" t="s">
        <v>391</v>
      </c>
      <c r="H362" s="781"/>
    </row>
    <row r="363" spans="1:8" s="782" customFormat="1" ht="24" customHeight="1">
      <c r="A363" s="790">
        <v>7131230003</v>
      </c>
      <c r="B363" s="791" t="s">
        <v>914</v>
      </c>
      <c r="C363" s="802" t="s">
        <v>93</v>
      </c>
      <c r="D363" s="994"/>
      <c r="E363" s="793" t="s">
        <v>915</v>
      </c>
      <c r="F363" s="779"/>
      <c r="G363" s="789" t="s">
        <v>391</v>
      </c>
      <c r="H363" s="781"/>
    </row>
    <row r="364" spans="1:8" s="782" customFormat="1" ht="24" customHeight="1">
      <c r="A364" s="790">
        <v>7131230116</v>
      </c>
      <c r="B364" s="791" t="s">
        <v>916</v>
      </c>
      <c r="C364" s="802" t="s">
        <v>93</v>
      </c>
      <c r="D364" s="994"/>
      <c r="E364" s="793" t="s">
        <v>917</v>
      </c>
      <c r="F364" s="779"/>
      <c r="G364" s="789" t="s">
        <v>391</v>
      </c>
      <c r="H364" s="781"/>
    </row>
    <row r="365" spans="1:8" s="782" customFormat="1" ht="24" customHeight="1">
      <c r="A365" s="812">
        <v>7131230128</v>
      </c>
      <c r="B365" s="791" t="s">
        <v>918</v>
      </c>
      <c r="C365" s="802" t="s">
        <v>93</v>
      </c>
      <c r="D365" s="994"/>
      <c r="E365" s="793" t="s">
        <v>919</v>
      </c>
      <c r="F365" s="779"/>
      <c r="G365" s="789" t="s">
        <v>391</v>
      </c>
      <c r="H365" s="781"/>
    </row>
    <row r="366" spans="1:8" s="782" customFormat="1" ht="24" customHeight="1">
      <c r="A366" s="790">
        <v>7131280006</v>
      </c>
      <c r="B366" s="791" t="s">
        <v>920</v>
      </c>
      <c r="C366" s="802" t="s">
        <v>93</v>
      </c>
      <c r="D366" s="994"/>
      <c r="E366" s="779"/>
      <c r="F366" s="779"/>
      <c r="G366" s="789" t="s">
        <v>391</v>
      </c>
      <c r="H366" s="781"/>
    </row>
    <row r="367" spans="1:8" s="844" customFormat="1" ht="24" customHeight="1">
      <c r="A367" s="839">
        <v>7131280007</v>
      </c>
      <c r="B367" s="993" t="s">
        <v>921</v>
      </c>
      <c r="C367" s="841" t="s">
        <v>93</v>
      </c>
      <c r="D367" s="994"/>
      <c r="E367" s="842" t="s">
        <v>922</v>
      </c>
      <c r="F367" s="842"/>
      <c r="G367" s="789" t="s">
        <v>391</v>
      </c>
      <c r="H367" s="843"/>
    </row>
    <row r="368" spans="1:8" s="844" customFormat="1" ht="24" customHeight="1">
      <c r="A368" s="839">
        <v>7131280008</v>
      </c>
      <c r="B368" s="993" t="s">
        <v>923</v>
      </c>
      <c r="C368" s="841" t="s">
        <v>93</v>
      </c>
      <c r="D368" s="994"/>
      <c r="E368" s="842"/>
      <c r="F368" s="842"/>
      <c r="G368" s="789" t="s">
        <v>391</v>
      </c>
      <c r="H368" s="843"/>
    </row>
    <row r="369" spans="1:54" s="844" customFormat="1" ht="24" customHeight="1">
      <c r="A369" s="839">
        <v>7131280009</v>
      </c>
      <c r="B369" s="993" t="s">
        <v>924</v>
      </c>
      <c r="C369" s="841" t="s">
        <v>93</v>
      </c>
      <c r="D369" s="994"/>
      <c r="E369" s="842"/>
      <c r="F369" s="842"/>
      <c r="G369" s="789" t="s">
        <v>391</v>
      </c>
      <c r="H369" s="843"/>
    </row>
    <row r="370" spans="1:54" s="844" customFormat="1" ht="24" customHeight="1">
      <c r="A370" s="839">
        <v>7131280010</v>
      </c>
      <c r="B370" s="993" t="s">
        <v>925</v>
      </c>
      <c r="C370" s="841" t="s">
        <v>93</v>
      </c>
      <c r="D370" s="994"/>
      <c r="E370" s="842"/>
      <c r="F370" s="842"/>
      <c r="G370" s="789" t="s">
        <v>391</v>
      </c>
      <c r="H370" s="843"/>
    </row>
    <row r="371" spans="1:54" s="844" customFormat="1" ht="24" customHeight="1">
      <c r="A371" s="839">
        <v>7131280011</v>
      </c>
      <c r="B371" s="993" t="s">
        <v>926</v>
      </c>
      <c r="C371" s="841" t="s">
        <v>93</v>
      </c>
      <c r="D371" s="994"/>
      <c r="E371" s="842"/>
      <c r="F371" s="842"/>
      <c r="G371" s="789" t="s">
        <v>391</v>
      </c>
      <c r="H371" s="843"/>
    </row>
    <row r="372" spans="1:54" s="844" customFormat="1" ht="24" customHeight="1">
      <c r="A372" s="839">
        <v>7131280012</v>
      </c>
      <c r="B372" s="993" t="s">
        <v>927</v>
      </c>
      <c r="C372" s="841" t="s">
        <v>93</v>
      </c>
      <c r="D372" s="994"/>
      <c r="E372" s="840" t="s">
        <v>928</v>
      </c>
      <c r="F372" s="842"/>
      <c r="G372" s="789" t="s">
        <v>391</v>
      </c>
      <c r="H372" s="843"/>
    </row>
    <row r="373" spans="1:54" s="844" customFormat="1" ht="24" customHeight="1">
      <c r="A373" s="839">
        <v>7131280013</v>
      </c>
      <c r="B373" s="993" t="s">
        <v>929</v>
      </c>
      <c r="C373" s="841" t="s">
        <v>93</v>
      </c>
      <c r="D373" s="994"/>
      <c r="E373" s="842" t="s">
        <v>930</v>
      </c>
      <c r="F373" s="842"/>
      <c r="G373" s="789" t="s">
        <v>391</v>
      </c>
      <c r="H373" s="843"/>
    </row>
    <row r="374" spans="1:54" s="844" customFormat="1" ht="24" customHeight="1">
      <c r="A374" s="839">
        <v>7131280014</v>
      </c>
      <c r="B374" s="993" t="s">
        <v>931</v>
      </c>
      <c r="C374" s="841" t="s">
        <v>93</v>
      </c>
      <c r="D374" s="994"/>
      <c r="E374" s="842" t="s">
        <v>932</v>
      </c>
      <c r="F374" s="842"/>
      <c r="G374" s="789" t="s">
        <v>391</v>
      </c>
      <c r="H374" s="843"/>
    </row>
    <row r="375" spans="1:54" s="844" customFormat="1" ht="24" customHeight="1">
      <c r="A375" s="839">
        <v>7131280015</v>
      </c>
      <c r="B375" s="993" t="s">
        <v>933</v>
      </c>
      <c r="C375" s="841" t="s">
        <v>93</v>
      </c>
      <c r="D375" s="994"/>
      <c r="E375" s="842" t="s">
        <v>934</v>
      </c>
      <c r="F375" s="842"/>
      <c r="G375" s="789" t="s">
        <v>391</v>
      </c>
      <c r="H375" s="843"/>
    </row>
    <row r="376" spans="1:54" s="844" customFormat="1" ht="24" customHeight="1">
      <c r="A376" s="839">
        <v>7131280016</v>
      </c>
      <c r="B376" s="993" t="s">
        <v>935</v>
      </c>
      <c r="C376" s="841" t="s">
        <v>93</v>
      </c>
      <c r="D376" s="994"/>
      <c r="E376" s="840" t="s">
        <v>936</v>
      </c>
      <c r="F376" s="842"/>
      <c r="G376" s="789" t="s">
        <v>391</v>
      </c>
      <c r="H376" s="843"/>
    </row>
    <row r="377" spans="1:54" s="844" customFormat="1" ht="24" customHeight="1">
      <c r="A377" s="839">
        <v>7131280017</v>
      </c>
      <c r="B377" s="993" t="s">
        <v>937</v>
      </c>
      <c r="C377" s="841" t="s">
        <v>93</v>
      </c>
      <c r="D377" s="994"/>
      <c r="E377" s="840" t="s">
        <v>938</v>
      </c>
      <c r="F377" s="842"/>
      <c r="G377" s="789" t="s">
        <v>391</v>
      </c>
      <c r="H377" s="843"/>
    </row>
    <row r="378" spans="1:54" s="844" customFormat="1" ht="24" customHeight="1">
      <c r="A378" s="839">
        <v>7131280882</v>
      </c>
      <c r="B378" s="993" t="s">
        <v>939</v>
      </c>
      <c r="C378" s="841" t="s">
        <v>93</v>
      </c>
      <c r="D378" s="994"/>
      <c r="E378" s="842"/>
      <c r="F378" s="842"/>
      <c r="G378" s="789" t="s">
        <v>391</v>
      </c>
      <c r="H378" s="843"/>
    </row>
    <row r="379" spans="1:54" s="775" customFormat="1" ht="28.5" customHeight="1">
      <c r="A379" s="760">
        <v>7131300046</v>
      </c>
      <c r="B379" s="761" t="s">
        <v>940</v>
      </c>
      <c r="C379" s="762" t="s">
        <v>93</v>
      </c>
      <c r="D379" s="763">
        <v>1975.28</v>
      </c>
      <c r="E379" s="770" t="s">
        <v>941</v>
      </c>
      <c r="F379" s="773" t="s">
        <v>359</v>
      </c>
      <c r="G379" s="828"/>
      <c r="H379" s="768"/>
      <c r="I379" s="755"/>
      <c r="J379" s="755"/>
      <c r="K379" s="755"/>
      <c r="L379" s="755"/>
      <c r="M379" s="755"/>
      <c r="N379" s="755"/>
      <c r="O379" s="755"/>
      <c r="P379" s="755"/>
      <c r="Q379" s="755"/>
      <c r="R379" s="755"/>
      <c r="S379" s="755"/>
      <c r="T379" s="755"/>
      <c r="U379" s="755"/>
      <c r="V379" s="755"/>
      <c r="W379" s="755"/>
      <c r="X379" s="755"/>
      <c r="Y379" s="755"/>
      <c r="Z379" s="755"/>
      <c r="AA379" s="755"/>
      <c r="AB379" s="755"/>
      <c r="AC379" s="755"/>
      <c r="AD379" s="755"/>
      <c r="AE379" s="755"/>
      <c r="AF379" s="755"/>
      <c r="AG379" s="755"/>
      <c r="AH379" s="755"/>
      <c r="AI379" s="755"/>
      <c r="AJ379" s="755"/>
      <c r="AK379" s="755"/>
      <c r="AL379" s="755"/>
      <c r="AM379" s="755"/>
      <c r="AN379" s="755"/>
      <c r="AO379" s="755"/>
      <c r="AP379" s="755"/>
      <c r="AQ379" s="755"/>
      <c r="AR379" s="755"/>
      <c r="AS379" s="755"/>
      <c r="AT379" s="755"/>
      <c r="AU379" s="755"/>
      <c r="AV379" s="755"/>
      <c r="AW379" s="755"/>
      <c r="AX379" s="755"/>
      <c r="AY379" s="755"/>
      <c r="AZ379" s="755"/>
      <c r="BA379" s="755"/>
      <c r="BB379" s="755"/>
    </row>
    <row r="380" spans="1:54" s="775" customFormat="1" ht="39" customHeight="1">
      <c r="A380" s="769">
        <v>7131300065</v>
      </c>
      <c r="B380" s="761" t="s">
        <v>942</v>
      </c>
      <c r="C380" s="762" t="s">
        <v>93</v>
      </c>
      <c r="D380" s="763">
        <v>1575300</v>
      </c>
      <c r="E380" s="772" t="s">
        <v>943</v>
      </c>
      <c r="F380" s="772"/>
      <c r="G380" s="828"/>
      <c r="H380" s="768"/>
      <c r="I380" s="755"/>
      <c r="J380" s="755"/>
      <c r="K380" s="755"/>
      <c r="L380" s="755"/>
      <c r="M380" s="755"/>
      <c r="N380" s="755"/>
      <c r="O380" s="755"/>
      <c r="P380" s="755"/>
      <c r="Q380" s="755"/>
      <c r="R380" s="755"/>
      <c r="S380" s="755"/>
      <c r="T380" s="755"/>
      <c r="U380" s="755"/>
      <c r="V380" s="755"/>
      <c r="W380" s="755"/>
      <c r="X380" s="755"/>
      <c r="Y380" s="755"/>
      <c r="Z380" s="755"/>
      <c r="AA380" s="755"/>
      <c r="AB380" s="755"/>
      <c r="AC380" s="755"/>
      <c r="AD380" s="755"/>
      <c r="AE380" s="755"/>
      <c r="AF380" s="755"/>
      <c r="AG380" s="755"/>
      <c r="AH380" s="755"/>
      <c r="AI380" s="755"/>
      <c r="AJ380" s="755"/>
      <c r="AK380" s="755"/>
      <c r="AL380" s="755"/>
      <c r="AM380" s="755"/>
      <c r="AN380" s="755"/>
      <c r="AO380" s="755"/>
      <c r="AP380" s="755"/>
      <c r="AQ380" s="755"/>
      <c r="AR380" s="755"/>
      <c r="AS380" s="755"/>
      <c r="AT380" s="755"/>
      <c r="AU380" s="755"/>
      <c r="AV380" s="755"/>
      <c r="AW380" s="755"/>
      <c r="AX380" s="755"/>
      <c r="AY380" s="755"/>
      <c r="AZ380" s="755"/>
      <c r="BA380" s="755"/>
      <c r="BB380" s="755"/>
    </row>
    <row r="381" spans="1:54" ht="24" customHeight="1">
      <c r="A381" s="769">
        <v>7131300067</v>
      </c>
      <c r="B381" s="770" t="s">
        <v>944</v>
      </c>
      <c r="C381" s="771" t="s">
        <v>347</v>
      </c>
      <c r="D381" s="763">
        <v>191.63</v>
      </c>
      <c r="E381" s="772"/>
      <c r="F381" s="772"/>
      <c r="G381" s="788" t="s">
        <v>945</v>
      </c>
      <c r="H381" s="768"/>
      <c r="K381" s="768"/>
    </row>
    <row r="382" spans="1:54" ht="24" customHeight="1">
      <c r="A382" s="769">
        <v>7131300082</v>
      </c>
      <c r="B382" s="770" t="s">
        <v>946</v>
      </c>
      <c r="C382" s="771" t="s">
        <v>347</v>
      </c>
      <c r="D382" s="763">
        <v>917.98</v>
      </c>
      <c r="E382" s="770" t="s">
        <v>947</v>
      </c>
      <c r="F382" s="772"/>
      <c r="G382" s="786"/>
      <c r="H382" s="768"/>
    </row>
    <row r="383" spans="1:54" s="775" customFormat="1" ht="30.75" customHeight="1">
      <c r="A383" s="762">
        <v>7131300500</v>
      </c>
      <c r="B383" s="761" t="s">
        <v>948</v>
      </c>
      <c r="C383" s="762" t="s">
        <v>93</v>
      </c>
      <c r="D383" s="763">
        <v>858.9</v>
      </c>
      <c r="E383" s="770" t="s">
        <v>949</v>
      </c>
      <c r="F383" s="773" t="s">
        <v>359</v>
      </c>
      <c r="G383" s="828"/>
      <c r="H383" s="768"/>
      <c r="I383" s="755"/>
      <c r="J383" s="755"/>
      <c r="K383" s="755"/>
      <c r="L383" s="755"/>
      <c r="M383" s="755"/>
      <c r="N383" s="755"/>
      <c r="O383" s="755"/>
      <c r="P383" s="755"/>
      <c r="Q383" s="755"/>
      <c r="R383" s="755"/>
      <c r="S383" s="755"/>
      <c r="T383" s="755"/>
      <c r="U383" s="755"/>
      <c r="V383" s="755"/>
      <c r="W383" s="755"/>
      <c r="X383" s="755"/>
      <c r="Y383" s="755"/>
      <c r="Z383" s="755"/>
      <c r="AA383" s="755"/>
      <c r="AB383" s="755"/>
      <c r="AC383" s="755"/>
      <c r="AD383" s="755"/>
      <c r="AE383" s="755"/>
      <c r="AF383" s="755"/>
      <c r="AG383" s="755"/>
      <c r="AH383" s="755"/>
      <c r="AI383" s="755"/>
      <c r="AJ383" s="755"/>
      <c r="AK383" s="755"/>
      <c r="AL383" s="755"/>
      <c r="AM383" s="755"/>
      <c r="AN383" s="755"/>
      <c r="AO383" s="755"/>
      <c r="AP383" s="755"/>
      <c r="AQ383" s="755"/>
      <c r="AR383" s="755"/>
      <c r="AS383" s="755"/>
      <c r="AT383" s="755"/>
      <c r="AU383" s="755"/>
      <c r="AV383" s="755"/>
      <c r="AW383" s="755"/>
      <c r="AX383" s="755"/>
      <c r="AY383" s="755"/>
      <c r="AZ383" s="755"/>
      <c r="BA383" s="755"/>
      <c r="BB383" s="755"/>
    </row>
    <row r="384" spans="1:54" s="775" customFormat="1" ht="24" customHeight="1">
      <c r="A384" s="762">
        <v>7131300881</v>
      </c>
      <c r="B384" s="761" t="s">
        <v>950</v>
      </c>
      <c r="C384" s="762" t="s">
        <v>93</v>
      </c>
      <c r="D384" s="763">
        <v>28091.599999999999</v>
      </c>
      <c r="E384" s="770" t="s">
        <v>951</v>
      </c>
      <c r="F384" s="772"/>
      <c r="G384" s="786"/>
      <c r="H384" s="768"/>
      <c r="I384" s="755"/>
      <c r="J384" s="755"/>
      <c r="K384" s="755"/>
      <c r="L384" s="755"/>
      <c r="M384" s="755"/>
      <c r="N384" s="755"/>
      <c r="O384" s="755"/>
      <c r="P384" s="755"/>
      <c r="Q384" s="755"/>
      <c r="R384" s="755"/>
      <c r="S384" s="755"/>
      <c r="T384" s="755"/>
      <c r="U384" s="755"/>
      <c r="V384" s="755"/>
      <c r="W384" s="755"/>
      <c r="X384" s="755"/>
      <c r="Y384" s="755"/>
      <c r="Z384" s="755"/>
      <c r="AA384" s="755"/>
      <c r="AB384" s="755"/>
      <c r="AC384" s="755"/>
      <c r="AD384" s="755"/>
      <c r="AE384" s="755"/>
      <c r="AF384" s="755"/>
      <c r="AG384" s="755"/>
      <c r="AH384" s="755"/>
      <c r="AI384" s="755"/>
      <c r="AJ384" s="755"/>
      <c r="AK384" s="755"/>
      <c r="AL384" s="755"/>
      <c r="AM384" s="755"/>
      <c r="AN384" s="755"/>
      <c r="AO384" s="755"/>
      <c r="AP384" s="755"/>
      <c r="AQ384" s="755"/>
      <c r="AR384" s="755"/>
      <c r="AS384" s="755"/>
      <c r="AT384" s="755"/>
      <c r="AU384" s="755"/>
      <c r="AV384" s="755"/>
      <c r="AW384" s="755"/>
      <c r="AX384" s="755"/>
      <c r="AY384" s="755"/>
      <c r="AZ384" s="755"/>
      <c r="BA384" s="755"/>
      <c r="BB384" s="755"/>
    </row>
    <row r="385" spans="1:54" s="775" customFormat="1" ht="30" customHeight="1">
      <c r="A385" s="762">
        <v>7131310002</v>
      </c>
      <c r="B385" s="386" t="s">
        <v>952</v>
      </c>
      <c r="C385" s="385" t="s">
        <v>93</v>
      </c>
      <c r="D385" s="763">
        <v>3537.38</v>
      </c>
      <c r="E385" s="770"/>
      <c r="F385" s="772"/>
      <c r="G385" s="764"/>
      <c r="H385" s="768"/>
      <c r="I385" s="755"/>
      <c r="J385" s="755"/>
      <c r="K385" s="755"/>
      <c r="L385" s="755"/>
      <c r="M385" s="755"/>
      <c r="N385" s="755"/>
      <c r="O385" s="755"/>
      <c r="P385" s="755"/>
      <c r="Q385" s="755"/>
      <c r="R385" s="755"/>
      <c r="S385" s="755"/>
      <c r="T385" s="755"/>
      <c r="U385" s="755"/>
      <c r="V385" s="755"/>
      <c r="W385" s="755"/>
      <c r="X385" s="755"/>
      <c r="Y385" s="755"/>
      <c r="Z385" s="755"/>
      <c r="AA385" s="755"/>
      <c r="AB385" s="755"/>
      <c r="AC385" s="755"/>
      <c r="AD385" s="755"/>
      <c r="AE385" s="755"/>
      <c r="AF385" s="755"/>
      <c r="AG385" s="755"/>
      <c r="AH385" s="755"/>
      <c r="AI385" s="755"/>
      <c r="AJ385" s="755"/>
      <c r="AK385" s="755"/>
      <c r="AL385" s="755"/>
      <c r="AM385" s="755"/>
      <c r="AN385" s="755"/>
      <c r="AO385" s="755"/>
      <c r="AP385" s="755"/>
      <c r="AQ385" s="755"/>
      <c r="AR385" s="755"/>
      <c r="AS385" s="755"/>
      <c r="AT385" s="755"/>
      <c r="AU385" s="755"/>
      <c r="AV385" s="755"/>
      <c r="AW385" s="755"/>
      <c r="AX385" s="755"/>
      <c r="AY385" s="755"/>
      <c r="AZ385" s="755"/>
      <c r="BA385" s="755"/>
      <c r="BB385" s="755"/>
    </row>
    <row r="386" spans="1:54" s="775" customFormat="1" ht="27.75" customHeight="1">
      <c r="A386" s="762">
        <v>7131310005</v>
      </c>
      <c r="B386" s="386" t="s">
        <v>953</v>
      </c>
      <c r="C386" s="385" t="s">
        <v>93</v>
      </c>
      <c r="D386" s="763">
        <v>3433.69</v>
      </c>
      <c r="E386" s="770"/>
      <c r="F386" s="772"/>
      <c r="G386" s="764"/>
      <c r="H386" s="768"/>
      <c r="I386" s="755"/>
      <c r="J386" s="755"/>
      <c r="K386" s="755"/>
      <c r="L386" s="755"/>
      <c r="M386" s="755"/>
      <c r="N386" s="755"/>
      <c r="O386" s="755"/>
      <c r="P386" s="755"/>
      <c r="Q386" s="755"/>
      <c r="R386" s="755"/>
      <c r="S386" s="755"/>
      <c r="T386" s="755"/>
      <c r="U386" s="755"/>
      <c r="V386" s="755"/>
      <c r="W386" s="755"/>
      <c r="X386" s="755"/>
      <c r="Y386" s="755"/>
      <c r="Z386" s="755"/>
      <c r="AA386" s="755"/>
      <c r="AB386" s="755"/>
      <c r="AC386" s="755"/>
      <c r="AD386" s="755"/>
      <c r="AE386" s="755"/>
      <c r="AF386" s="755"/>
      <c r="AG386" s="755"/>
      <c r="AH386" s="755"/>
      <c r="AI386" s="755"/>
      <c r="AJ386" s="755"/>
      <c r="AK386" s="755"/>
      <c r="AL386" s="755"/>
      <c r="AM386" s="755"/>
      <c r="AN386" s="755"/>
      <c r="AO386" s="755"/>
      <c r="AP386" s="755"/>
      <c r="AQ386" s="755"/>
      <c r="AR386" s="755"/>
      <c r="AS386" s="755"/>
      <c r="AT386" s="755"/>
      <c r="AU386" s="755"/>
      <c r="AV386" s="755"/>
      <c r="AW386" s="755"/>
      <c r="AX386" s="755"/>
      <c r="AY386" s="755"/>
      <c r="AZ386" s="755"/>
      <c r="BA386" s="755"/>
      <c r="BB386" s="755"/>
    </row>
    <row r="387" spans="1:54" s="775" customFormat="1" ht="24" customHeight="1">
      <c r="A387" s="385">
        <v>7131310045</v>
      </c>
      <c r="B387" s="399" t="s">
        <v>954</v>
      </c>
      <c r="C387" s="388" t="s">
        <v>93</v>
      </c>
      <c r="D387" s="763">
        <v>1216.2</v>
      </c>
      <c r="E387" s="770"/>
      <c r="F387" s="772"/>
      <c r="G387" s="400"/>
      <c r="H387" s="768"/>
      <c r="I387" s="755"/>
      <c r="J387" s="755"/>
      <c r="K387" s="755"/>
      <c r="L387" s="755"/>
      <c r="M387" s="755"/>
      <c r="N387" s="755"/>
      <c r="O387" s="755"/>
      <c r="P387" s="755"/>
      <c r="Q387" s="755"/>
      <c r="R387" s="755"/>
      <c r="S387" s="755"/>
      <c r="T387" s="755"/>
      <c r="U387" s="755"/>
      <c r="V387" s="755"/>
      <c r="W387" s="755"/>
      <c r="X387" s="755"/>
      <c r="Y387" s="755"/>
      <c r="Z387" s="755"/>
      <c r="AA387" s="755"/>
      <c r="AB387" s="755"/>
      <c r="AC387" s="755"/>
      <c r="AD387" s="755"/>
      <c r="AE387" s="755"/>
      <c r="AF387" s="755"/>
      <c r="AG387" s="755"/>
      <c r="AH387" s="755"/>
      <c r="AI387" s="755"/>
      <c r="AJ387" s="755"/>
      <c r="AK387" s="755"/>
      <c r="AL387" s="755"/>
      <c r="AM387" s="755"/>
      <c r="AN387" s="755"/>
      <c r="AO387" s="755"/>
      <c r="AP387" s="755"/>
      <c r="AQ387" s="755"/>
      <c r="AR387" s="755"/>
      <c r="AS387" s="755"/>
      <c r="AT387" s="755"/>
      <c r="AU387" s="755"/>
      <c r="AV387" s="755"/>
      <c r="AW387" s="755"/>
      <c r="AX387" s="755"/>
      <c r="AY387" s="755"/>
      <c r="AZ387" s="755"/>
      <c r="BA387" s="755"/>
      <c r="BB387" s="755"/>
    </row>
    <row r="388" spans="1:54" s="775" customFormat="1" ht="24" customHeight="1">
      <c r="A388" s="385">
        <v>7131310040</v>
      </c>
      <c r="B388" s="399" t="s">
        <v>955</v>
      </c>
      <c r="C388" s="388" t="s">
        <v>93</v>
      </c>
      <c r="D388" s="763">
        <v>2533.7600000000002</v>
      </c>
      <c r="E388" s="770"/>
      <c r="F388" s="772"/>
      <c r="G388" s="400"/>
      <c r="H388" s="768"/>
      <c r="I388" s="755"/>
      <c r="J388" s="755"/>
      <c r="K388" s="755"/>
      <c r="L388" s="755"/>
      <c r="M388" s="755"/>
      <c r="N388" s="755"/>
      <c r="O388" s="755"/>
      <c r="P388" s="755"/>
      <c r="Q388" s="755"/>
      <c r="R388" s="755"/>
      <c r="S388" s="755"/>
      <c r="T388" s="755"/>
      <c r="U388" s="755"/>
      <c r="V388" s="755"/>
      <c r="W388" s="755"/>
      <c r="X388" s="755"/>
      <c r="Y388" s="755"/>
      <c r="Z388" s="755"/>
      <c r="AA388" s="755"/>
      <c r="AB388" s="755"/>
      <c r="AC388" s="755"/>
      <c r="AD388" s="755"/>
      <c r="AE388" s="755"/>
      <c r="AF388" s="755"/>
      <c r="AG388" s="755"/>
      <c r="AH388" s="755"/>
      <c r="AI388" s="755"/>
      <c r="AJ388" s="755"/>
      <c r="AK388" s="755"/>
      <c r="AL388" s="755"/>
      <c r="AM388" s="755"/>
      <c r="AN388" s="755"/>
      <c r="AO388" s="755"/>
      <c r="AP388" s="755"/>
      <c r="AQ388" s="755"/>
      <c r="AR388" s="755"/>
      <c r="AS388" s="755"/>
      <c r="AT388" s="755"/>
      <c r="AU388" s="755"/>
      <c r="AV388" s="755"/>
      <c r="AW388" s="755"/>
      <c r="AX388" s="755"/>
      <c r="AY388" s="755"/>
      <c r="AZ388" s="755"/>
      <c r="BA388" s="755"/>
      <c r="BB388" s="755"/>
    </row>
    <row r="389" spans="1:54" s="775" customFormat="1" ht="24" customHeight="1">
      <c r="A389" s="762">
        <v>7131310013</v>
      </c>
      <c r="B389" s="386" t="s">
        <v>956</v>
      </c>
      <c r="C389" s="762" t="s">
        <v>93</v>
      </c>
      <c r="D389" s="763">
        <v>5411.58</v>
      </c>
      <c r="E389" s="772" t="s">
        <v>957</v>
      </c>
      <c r="F389" s="773" t="s">
        <v>359</v>
      </c>
      <c r="G389" s="761"/>
      <c r="H389" s="768"/>
      <c r="I389" s="755"/>
      <c r="J389" s="755"/>
      <c r="K389" s="755"/>
      <c r="L389" s="755"/>
      <c r="M389" s="755"/>
      <c r="N389" s="755"/>
      <c r="O389" s="755"/>
      <c r="P389" s="755"/>
      <c r="Q389" s="755"/>
      <c r="R389" s="755"/>
      <c r="S389" s="755"/>
      <c r="T389" s="755"/>
      <c r="U389" s="755"/>
      <c r="V389" s="755"/>
      <c r="W389" s="755"/>
      <c r="X389" s="755"/>
      <c r="Y389" s="755"/>
      <c r="Z389" s="755"/>
      <c r="AA389" s="755"/>
      <c r="AB389" s="755"/>
      <c r="AC389" s="755"/>
      <c r="AD389" s="755"/>
      <c r="AE389" s="755"/>
      <c r="AF389" s="755"/>
      <c r="AG389" s="755"/>
      <c r="AH389" s="755"/>
      <c r="AI389" s="755"/>
      <c r="AJ389" s="755"/>
      <c r="AK389" s="755"/>
      <c r="AL389" s="755"/>
      <c r="AM389" s="755"/>
      <c r="AN389" s="755"/>
      <c r="AO389" s="755"/>
      <c r="AP389" s="755"/>
      <c r="AQ389" s="755"/>
      <c r="AR389" s="755"/>
      <c r="AS389" s="755"/>
      <c r="AT389" s="755"/>
      <c r="AU389" s="755"/>
      <c r="AV389" s="755"/>
      <c r="AW389" s="755"/>
      <c r="AX389" s="755"/>
      <c r="AY389" s="755"/>
      <c r="AZ389" s="755"/>
      <c r="BA389" s="755"/>
      <c r="BB389" s="755"/>
    </row>
    <row r="390" spans="1:54" ht="40.5" customHeight="1">
      <c r="A390" s="762">
        <v>7131310015</v>
      </c>
      <c r="B390" s="761" t="s">
        <v>958</v>
      </c>
      <c r="C390" s="762" t="s">
        <v>93</v>
      </c>
      <c r="D390" s="763">
        <v>15351.14</v>
      </c>
      <c r="E390" s="770" t="s">
        <v>959</v>
      </c>
      <c r="F390" s="773" t="s">
        <v>359</v>
      </c>
      <c r="G390" s="829"/>
      <c r="H390" s="768"/>
    </row>
    <row r="391" spans="1:54" s="775" customFormat="1" ht="29.25" customHeight="1">
      <c r="A391" s="762">
        <v>7131310033</v>
      </c>
      <c r="B391" s="386" t="s">
        <v>296</v>
      </c>
      <c r="C391" s="762" t="s">
        <v>93</v>
      </c>
      <c r="D391" s="763">
        <v>4787.1499999999996</v>
      </c>
      <c r="E391" s="770" t="s">
        <v>960</v>
      </c>
      <c r="F391" s="773" t="s">
        <v>359</v>
      </c>
      <c r="G391" s="829"/>
      <c r="H391" s="768"/>
      <c r="I391" s="755"/>
      <c r="J391" s="755"/>
      <c r="K391" s="755"/>
      <c r="L391" s="755"/>
      <c r="M391" s="755"/>
      <c r="N391" s="755"/>
      <c r="O391" s="755"/>
      <c r="P391" s="755"/>
      <c r="Q391" s="755"/>
      <c r="R391" s="755"/>
      <c r="S391" s="755"/>
      <c r="T391" s="755"/>
      <c r="U391" s="755"/>
      <c r="V391" s="755"/>
      <c r="W391" s="755"/>
      <c r="X391" s="755"/>
      <c r="Y391" s="755"/>
      <c r="Z391" s="755"/>
      <c r="AA391" s="755"/>
      <c r="AB391" s="755"/>
      <c r="AC391" s="755"/>
      <c r="AD391" s="755"/>
      <c r="AE391" s="755"/>
      <c r="AF391" s="755"/>
      <c r="AG391" s="755"/>
      <c r="AH391" s="755"/>
      <c r="AI391" s="755"/>
      <c r="AJ391" s="755"/>
      <c r="AK391" s="755"/>
      <c r="AL391" s="755"/>
      <c r="AM391" s="755"/>
      <c r="AN391" s="755"/>
      <c r="AO391" s="755"/>
      <c r="AP391" s="755"/>
      <c r="AQ391" s="755"/>
      <c r="AR391" s="755"/>
      <c r="AS391" s="755"/>
      <c r="AT391" s="755"/>
      <c r="AU391" s="755"/>
      <c r="AV391" s="755"/>
      <c r="AW391" s="755"/>
      <c r="AX391" s="755"/>
      <c r="AY391" s="755"/>
      <c r="AZ391" s="755"/>
      <c r="BA391" s="755"/>
      <c r="BB391" s="755"/>
    </row>
    <row r="392" spans="1:54" s="775" customFormat="1" ht="28.5" customHeight="1">
      <c r="A392" s="762">
        <v>7131310034</v>
      </c>
      <c r="B392" s="386" t="s">
        <v>961</v>
      </c>
      <c r="C392" s="762" t="s">
        <v>93</v>
      </c>
      <c r="D392" s="763">
        <v>4787.1499999999996</v>
      </c>
      <c r="E392" s="770" t="s">
        <v>960</v>
      </c>
      <c r="F392" s="773" t="s">
        <v>359</v>
      </c>
      <c r="G392" s="774"/>
      <c r="H392" s="768"/>
      <c r="I392" s="755"/>
      <c r="J392" s="755"/>
      <c r="K392" s="755"/>
      <c r="L392" s="755"/>
      <c r="M392" s="755"/>
      <c r="N392" s="755"/>
      <c r="O392" s="755"/>
      <c r="P392" s="755"/>
      <c r="Q392" s="755"/>
      <c r="R392" s="755"/>
      <c r="S392" s="755"/>
      <c r="T392" s="755"/>
      <c r="U392" s="755"/>
      <c r="V392" s="755"/>
      <c r="W392" s="755"/>
      <c r="X392" s="755"/>
      <c r="Y392" s="755"/>
      <c r="Z392" s="755"/>
      <c r="AA392" s="755"/>
      <c r="AB392" s="755"/>
      <c r="AC392" s="755"/>
      <c r="AD392" s="755"/>
      <c r="AE392" s="755"/>
      <c r="AF392" s="755"/>
      <c r="AG392" s="755"/>
      <c r="AH392" s="755"/>
      <c r="AI392" s="755"/>
      <c r="AJ392" s="755"/>
      <c r="AK392" s="755"/>
      <c r="AL392" s="755"/>
      <c r="AM392" s="755"/>
      <c r="AN392" s="755"/>
      <c r="AO392" s="755"/>
      <c r="AP392" s="755"/>
      <c r="AQ392" s="755"/>
      <c r="AR392" s="755"/>
      <c r="AS392" s="755"/>
      <c r="AT392" s="755"/>
      <c r="AU392" s="755"/>
      <c r="AV392" s="755"/>
      <c r="AW392" s="755"/>
      <c r="AX392" s="755"/>
      <c r="AY392" s="755"/>
      <c r="AZ392" s="755"/>
      <c r="BA392" s="755"/>
      <c r="BB392" s="755"/>
    </row>
    <row r="393" spans="1:54" s="775" customFormat="1" ht="24" customHeight="1">
      <c r="A393" s="762">
        <v>7131310035</v>
      </c>
      <c r="B393" s="386" t="s">
        <v>962</v>
      </c>
      <c r="C393" s="762" t="s">
        <v>93</v>
      </c>
      <c r="D393" s="763">
        <v>27140</v>
      </c>
      <c r="E393" s="770" t="s">
        <v>963</v>
      </c>
      <c r="F393" s="773" t="s">
        <v>359</v>
      </c>
      <c r="G393" s="761"/>
      <c r="H393" s="768"/>
      <c r="I393" s="755"/>
      <c r="J393" s="755"/>
      <c r="K393" s="755"/>
      <c r="L393" s="755"/>
      <c r="M393" s="755"/>
      <c r="N393" s="755"/>
      <c r="O393" s="755"/>
      <c r="P393" s="755"/>
      <c r="Q393" s="755"/>
      <c r="R393" s="755"/>
      <c r="S393" s="755"/>
      <c r="T393" s="755"/>
      <c r="U393" s="755"/>
      <c r="V393" s="755"/>
      <c r="W393" s="755"/>
      <c r="X393" s="755"/>
      <c r="Y393" s="755"/>
      <c r="Z393" s="755"/>
      <c r="AA393" s="755"/>
      <c r="AB393" s="755"/>
      <c r="AC393" s="755"/>
      <c r="AD393" s="755"/>
      <c r="AE393" s="755"/>
      <c r="AF393" s="755"/>
      <c r="AG393" s="755"/>
      <c r="AH393" s="755"/>
      <c r="AI393" s="755"/>
      <c r="AJ393" s="755"/>
      <c r="AK393" s="755"/>
      <c r="AL393" s="755"/>
      <c r="AM393" s="755"/>
      <c r="AN393" s="755"/>
      <c r="AO393" s="755"/>
      <c r="AP393" s="755"/>
      <c r="AQ393" s="755"/>
      <c r="AR393" s="755"/>
      <c r="AS393" s="755"/>
      <c r="AT393" s="755"/>
      <c r="AU393" s="755"/>
      <c r="AV393" s="755"/>
      <c r="AW393" s="755"/>
      <c r="AX393" s="755"/>
      <c r="AY393" s="755"/>
      <c r="AZ393" s="755"/>
      <c r="BA393" s="755"/>
      <c r="BB393" s="755"/>
    </row>
    <row r="394" spans="1:54" s="775" customFormat="1" ht="24" customHeight="1">
      <c r="A394" s="762">
        <v>7131310036</v>
      </c>
      <c r="B394" s="386" t="s">
        <v>964</v>
      </c>
      <c r="C394" s="762" t="s">
        <v>93</v>
      </c>
      <c r="D394" s="763">
        <v>22450.99</v>
      </c>
      <c r="E394" s="770" t="s">
        <v>965</v>
      </c>
      <c r="F394" s="773" t="s">
        <v>359</v>
      </c>
      <c r="G394" s="761"/>
      <c r="H394" s="768"/>
      <c r="I394" s="755"/>
      <c r="J394" s="755"/>
      <c r="K394" s="755"/>
      <c r="L394" s="755"/>
      <c r="M394" s="755"/>
      <c r="N394" s="755"/>
      <c r="O394" s="755"/>
      <c r="P394" s="755"/>
      <c r="Q394" s="755"/>
      <c r="R394" s="755"/>
      <c r="S394" s="755"/>
      <c r="T394" s="755"/>
      <c r="U394" s="755"/>
      <c r="V394" s="755"/>
      <c r="W394" s="755"/>
      <c r="X394" s="755"/>
      <c r="Y394" s="755"/>
      <c r="Z394" s="755"/>
      <c r="AA394" s="755"/>
      <c r="AB394" s="755"/>
      <c r="AC394" s="755"/>
      <c r="AD394" s="755"/>
      <c r="AE394" s="755"/>
      <c r="AF394" s="755"/>
      <c r="AG394" s="755"/>
      <c r="AH394" s="755"/>
      <c r="AI394" s="755"/>
      <c r="AJ394" s="755"/>
      <c r="AK394" s="755"/>
      <c r="AL394" s="755"/>
      <c r="AM394" s="755"/>
      <c r="AN394" s="755"/>
      <c r="AO394" s="755"/>
      <c r="AP394" s="755"/>
      <c r="AQ394" s="755"/>
      <c r="AR394" s="755"/>
      <c r="AS394" s="755"/>
      <c r="AT394" s="755"/>
      <c r="AU394" s="755"/>
      <c r="AV394" s="755"/>
      <c r="AW394" s="755"/>
      <c r="AX394" s="755"/>
      <c r="AY394" s="755"/>
      <c r="AZ394" s="755"/>
      <c r="BA394" s="755"/>
      <c r="BB394" s="755"/>
    </row>
    <row r="395" spans="1:54" s="775" customFormat="1" ht="24" customHeight="1">
      <c r="A395" s="762">
        <v>7131310042</v>
      </c>
      <c r="B395" s="774" t="s">
        <v>966</v>
      </c>
      <c r="C395" s="762" t="s">
        <v>93</v>
      </c>
      <c r="D395" s="763">
        <v>29182.22</v>
      </c>
      <c r="E395" s="772"/>
      <c r="F395" s="773" t="s">
        <v>359</v>
      </c>
      <c r="G395" s="828"/>
      <c r="H395" s="768"/>
      <c r="I395" s="755"/>
      <c r="J395" s="755"/>
      <c r="K395" s="755"/>
      <c r="L395" s="755"/>
      <c r="M395" s="755"/>
      <c r="N395" s="755"/>
      <c r="O395" s="755"/>
      <c r="P395" s="755"/>
      <c r="Q395" s="755"/>
      <c r="R395" s="755"/>
      <c r="S395" s="755"/>
      <c r="T395" s="755"/>
      <c r="U395" s="755"/>
      <c r="V395" s="755"/>
      <c r="W395" s="755"/>
      <c r="X395" s="755"/>
      <c r="Y395" s="755"/>
      <c r="Z395" s="755"/>
      <c r="AA395" s="755"/>
      <c r="AB395" s="755"/>
      <c r="AC395" s="755"/>
      <c r="AD395" s="755"/>
      <c r="AE395" s="755"/>
      <c r="AF395" s="755"/>
      <c r="AG395" s="755"/>
      <c r="AH395" s="755"/>
      <c r="AI395" s="755"/>
      <c r="AJ395" s="755"/>
      <c r="AK395" s="755"/>
      <c r="AL395" s="755"/>
      <c r="AM395" s="755"/>
      <c r="AN395" s="755"/>
      <c r="AO395" s="755"/>
      <c r="AP395" s="755"/>
      <c r="AQ395" s="755"/>
      <c r="AR395" s="755"/>
      <c r="AS395" s="755"/>
      <c r="AT395" s="755"/>
      <c r="AU395" s="755"/>
      <c r="AV395" s="755"/>
      <c r="AW395" s="755"/>
      <c r="AX395" s="755"/>
      <c r="AY395" s="755"/>
      <c r="AZ395" s="755"/>
      <c r="BA395" s="755"/>
      <c r="BB395" s="755"/>
    </row>
    <row r="396" spans="1:54" ht="24" customHeight="1">
      <c r="A396" s="762">
        <v>7131397678</v>
      </c>
      <c r="B396" s="761" t="s">
        <v>298</v>
      </c>
      <c r="C396" s="762" t="s">
        <v>93</v>
      </c>
      <c r="D396" s="763">
        <v>2223.5</v>
      </c>
      <c r="E396" s="772" t="s">
        <v>967</v>
      </c>
      <c r="F396" s="772"/>
      <c r="G396" s="381"/>
      <c r="H396" s="768"/>
    </row>
    <row r="397" spans="1:54" s="775" customFormat="1" ht="27.75" customHeight="1">
      <c r="A397" s="762">
        <v>7131310997</v>
      </c>
      <c r="B397" s="761" t="s">
        <v>968</v>
      </c>
      <c r="C397" s="762" t="s">
        <v>93</v>
      </c>
      <c r="D397" s="763">
        <v>2075.36</v>
      </c>
      <c r="E397" s="772" t="s">
        <v>969</v>
      </c>
      <c r="F397" s="773" t="s">
        <v>359</v>
      </c>
      <c r="G397" s="761"/>
      <c r="H397" s="768"/>
      <c r="I397" s="755"/>
      <c r="J397" s="755"/>
      <c r="K397" s="755"/>
      <c r="L397" s="755"/>
      <c r="M397" s="755"/>
      <c r="N397" s="755"/>
      <c r="O397" s="755"/>
      <c r="P397" s="755"/>
      <c r="Q397" s="755"/>
      <c r="R397" s="755"/>
      <c r="S397" s="755"/>
      <c r="T397" s="755"/>
      <c r="U397" s="755"/>
      <c r="V397" s="755"/>
      <c r="W397" s="755"/>
      <c r="X397" s="755"/>
      <c r="Y397" s="755"/>
      <c r="Z397" s="755"/>
      <c r="AA397" s="755"/>
      <c r="AB397" s="755"/>
      <c r="AC397" s="755"/>
      <c r="AD397" s="755"/>
      <c r="AE397" s="755"/>
      <c r="AF397" s="755"/>
      <c r="AG397" s="755"/>
      <c r="AH397" s="755"/>
      <c r="AI397" s="755"/>
      <c r="AJ397" s="755"/>
      <c r="AK397" s="755"/>
      <c r="AL397" s="755"/>
      <c r="AM397" s="755"/>
      <c r="AN397" s="755"/>
      <c r="AO397" s="755"/>
      <c r="AP397" s="755"/>
      <c r="AQ397" s="755"/>
      <c r="AR397" s="755"/>
      <c r="AS397" s="755"/>
      <c r="AT397" s="755"/>
      <c r="AU397" s="755"/>
      <c r="AV397" s="755"/>
      <c r="AW397" s="755"/>
      <c r="AX397" s="755"/>
      <c r="AY397" s="755"/>
      <c r="AZ397" s="755"/>
      <c r="BA397" s="755"/>
      <c r="BB397" s="755"/>
    </row>
    <row r="398" spans="1:54" ht="24" customHeight="1">
      <c r="A398" s="771">
        <v>7131320009</v>
      </c>
      <c r="B398" s="770" t="s">
        <v>970</v>
      </c>
      <c r="C398" s="771" t="s">
        <v>347</v>
      </c>
      <c r="D398" s="763">
        <v>3748.4</v>
      </c>
      <c r="E398" s="770" t="s">
        <v>971</v>
      </c>
      <c r="F398" s="772"/>
      <c r="G398" s="786"/>
      <c r="H398" s="768"/>
    </row>
    <row r="399" spans="1:54" ht="24" customHeight="1">
      <c r="A399" s="769">
        <v>7131321603</v>
      </c>
      <c r="B399" s="770" t="s">
        <v>972</v>
      </c>
      <c r="C399" s="771" t="s">
        <v>347</v>
      </c>
      <c r="D399" s="763">
        <v>4730.03</v>
      </c>
      <c r="E399" s="772"/>
      <c r="F399" s="772"/>
      <c r="G399" s="788" t="s">
        <v>945</v>
      </c>
      <c r="H399" s="768"/>
      <c r="K399" s="768"/>
    </row>
    <row r="400" spans="1:54" ht="24" customHeight="1">
      <c r="A400" s="769">
        <v>7131324780</v>
      </c>
      <c r="B400" s="770" t="s">
        <v>973</v>
      </c>
      <c r="C400" s="771" t="s">
        <v>347</v>
      </c>
      <c r="D400" s="763">
        <v>4498.07</v>
      </c>
      <c r="E400" s="772"/>
      <c r="F400" s="772"/>
      <c r="G400" s="786"/>
      <c r="H400" s="768"/>
    </row>
    <row r="401" spans="1:54" ht="24" customHeight="1">
      <c r="A401" s="769">
        <v>7131324806</v>
      </c>
      <c r="B401" s="770" t="s">
        <v>974</v>
      </c>
      <c r="C401" s="771" t="s">
        <v>347</v>
      </c>
      <c r="D401" s="763">
        <v>6779.28</v>
      </c>
      <c r="E401" s="772" t="s">
        <v>975</v>
      </c>
      <c r="F401" s="772"/>
      <c r="G401" s="786"/>
      <c r="H401" s="768"/>
    </row>
    <row r="402" spans="1:54" ht="24" customHeight="1">
      <c r="A402" s="760">
        <v>7131329275</v>
      </c>
      <c r="B402" s="761" t="s">
        <v>976</v>
      </c>
      <c r="C402" s="762" t="s">
        <v>93</v>
      </c>
      <c r="D402" s="763">
        <v>9186.23</v>
      </c>
      <c r="E402" s="772"/>
      <c r="F402" s="772"/>
      <c r="G402" s="786"/>
      <c r="H402" s="768"/>
    </row>
    <row r="403" spans="1:54" s="775" customFormat="1" ht="28.5" customHeight="1">
      <c r="A403" s="760">
        <v>7131334001</v>
      </c>
      <c r="B403" s="386" t="s">
        <v>977</v>
      </c>
      <c r="C403" s="762" t="s">
        <v>347</v>
      </c>
      <c r="D403" s="763">
        <v>8466.5</v>
      </c>
      <c r="E403" s="770" t="s">
        <v>978</v>
      </c>
      <c r="F403" s="772"/>
      <c r="G403" s="386"/>
      <c r="H403" s="768"/>
      <c r="I403" s="830"/>
      <c r="J403" s="755"/>
      <c r="K403" s="755"/>
      <c r="L403" s="755"/>
      <c r="M403" s="755"/>
      <c r="N403" s="755"/>
      <c r="O403" s="755"/>
      <c r="P403" s="755"/>
      <c r="Q403" s="755"/>
      <c r="R403" s="755"/>
      <c r="S403" s="755"/>
      <c r="T403" s="755"/>
      <c r="U403" s="755"/>
      <c r="V403" s="755"/>
      <c r="W403" s="755"/>
      <c r="X403" s="755"/>
      <c r="Y403" s="755"/>
      <c r="Z403" s="755"/>
      <c r="AA403" s="755"/>
      <c r="AB403" s="755"/>
      <c r="AC403" s="755"/>
      <c r="AD403" s="755"/>
      <c r="AE403" s="755"/>
      <c r="AF403" s="755"/>
      <c r="AG403" s="755"/>
      <c r="AH403" s="755"/>
      <c r="AI403" s="755"/>
      <c r="AJ403" s="755"/>
      <c r="AK403" s="755"/>
      <c r="AL403" s="755"/>
      <c r="AM403" s="755"/>
      <c r="AN403" s="755"/>
      <c r="AO403" s="755"/>
      <c r="AP403" s="755"/>
      <c r="AQ403" s="755"/>
      <c r="AR403" s="755"/>
      <c r="AS403" s="755"/>
      <c r="AT403" s="755"/>
      <c r="AU403" s="755"/>
      <c r="AV403" s="755"/>
      <c r="AW403" s="755"/>
      <c r="AX403" s="755"/>
      <c r="AY403" s="755"/>
      <c r="AZ403" s="755"/>
      <c r="BA403" s="755"/>
      <c r="BB403" s="755"/>
    </row>
    <row r="404" spans="1:54" s="775" customFormat="1" ht="37.5" customHeight="1">
      <c r="A404" s="760">
        <v>7131334002</v>
      </c>
      <c r="B404" s="386" t="s">
        <v>979</v>
      </c>
      <c r="C404" s="762" t="s">
        <v>347</v>
      </c>
      <c r="D404" s="763">
        <v>8608.43</v>
      </c>
      <c r="E404" s="770" t="s">
        <v>980</v>
      </c>
      <c r="F404" s="772"/>
      <c r="G404" s="761"/>
      <c r="H404" s="768"/>
      <c r="I404" s="830"/>
      <c r="J404" s="755"/>
      <c r="K404" s="755"/>
      <c r="L404" s="755"/>
      <c r="M404" s="755"/>
      <c r="N404" s="755"/>
      <c r="O404" s="755"/>
      <c r="P404" s="755"/>
      <c r="Q404" s="755"/>
      <c r="R404" s="755"/>
      <c r="S404" s="755"/>
      <c r="T404" s="755"/>
      <c r="U404" s="755"/>
      <c r="V404" s="755"/>
      <c r="W404" s="755"/>
      <c r="X404" s="755"/>
      <c r="Y404" s="755"/>
      <c r="Z404" s="755"/>
      <c r="AA404" s="755"/>
      <c r="AB404" s="755"/>
      <c r="AC404" s="755"/>
      <c r="AD404" s="755"/>
      <c r="AE404" s="755"/>
      <c r="AF404" s="755"/>
      <c r="AG404" s="755"/>
      <c r="AH404" s="755"/>
      <c r="AI404" s="755"/>
      <c r="AJ404" s="755"/>
      <c r="AK404" s="755"/>
      <c r="AL404" s="755"/>
      <c r="AM404" s="755"/>
      <c r="AN404" s="755"/>
      <c r="AO404" s="755"/>
      <c r="AP404" s="755"/>
      <c r="AQ404" s="755"/>
      <c r="AR404" s="755"/>
      <c r="AS404" s="755"/>
      <c r="AT404" s="755"/>
      <c r="AU404" s="755"/>
      <c r="AV404" s="755"/>
      <c r="AW404" s="755"/>
      <c r="AX404" s="755"/>
      <c r="AY404" s="755"/>
      <c r="AZ404" s="755"/>
      <c r="BA404" s="755"/>
      <c r="BB404" s="755"/>
    </row>
    <row r="405" spans="1:54" s="775" customFormat="1" ht="24" customHeight="1">
      <c r="A405" s="760">
        <v>7131399007</v>
      </c>
      <c r="B405" s="761" t="s">
        <v>981</v>
      </c>
      <c r="C405" s="762" t="s">
        <v>347</v>
      </c>
      <c r="D405" s="763">
        <v>1339.85</v>
      </c>
      <c r="E405" s="772"/>
      <c r="F405" s="772"/>
      <c r="G405" s="786"/>
      <c r="H405" s="768"/>
      <c r="I405" s="830"/>
      <c r="J405" s="755"/>
      <c r="K405" s="755"/>
      <c r="L405" s="755"/>
      <c r="M405" s="755"/>
      <c r="N405" s="755"/>
      <c r="O405" s="755"/>
      <c r="P405" s="755"/>
      <c r="Q405" s="755"/>
      <c r="R405" s="755"/>
      <c r="S405" s="755"/>
      <c r="T405" s="755"/>
      <c r="U405" s="755"/>
      <c r="V405" s="755"/>
      <c r="W405" s="755"/>
      <c r="X405" s="755"/>
      <c r="Y405" s="755"/>
      <c r="Z405" s="755"/>
      <c r="AA405" s="755"/>
      <c r="AB405" s="755"/>
      <c r="AC405" s="755"/>
      <c r="AD405" s="755"/>
      <c r="AE405" s="755"/>
      <c r="AF405" s="755"/>
      <c r="AG405" s="755"/>
      <c r="AH405" s="755"/>
      <c r="AI405" s="755"/>
      <c r="AJ405" s="755"/>
      <c r="AK405" s="755"/>
      <c r="AL405" s="755"/>
      <c r="AM405" s="755"/>
      <c r="AN405" s="755"/>
      <c r="AO405" s="755"/>
      <c r="AP405" s="755"/>
      <c r="AQ405" s="755"/>
      <c r="AR405" s="755"/>
      <c r="AS405" s="755"/>
      <c r="AT405" s="755"/>
      <c r="AU405" s="755"/>
      <c r="AV405" s="755"/>
      <c r="AW405" s="755"/>
      <c r="AX405" s="755"/>
      <c r="AY405" s="755"/>
      <c r="AZ405" s="755"/>
      <c r="BA405" s="755"/>
      <c r="BB405" s="755"/>
    </row>
    <row r="406" spans="1:54" s="775" customFormat="1" ht="24" customHeight="1">
      <c r="A406" s="401">
        <v>7131300008</v>
      </c>
      <c r="B406" s="386" t="s">
        <v>982</v>
      </c>
      <c r="C406" s="388" t="s">
        <v>347</v>
      </c>
      <c r="D406" s="763">
        <v>3486.52</v>
      </c>
      <c r="E406" s="772"/>
      <c r="F406" s="772"/>
      <c r="G406" s="764"/>
      <c r="H406" s="768"/>
      <c r="I406" s="830"/>
      <c r="J406" s="755"/>
      <c r="K406" s="755"/>
      <c r="L406" s="755"/>
      <c r="M406" s="755"/>
      <c r="N406" s="755"/>
      <c r="O406" s="755"/>
      <c r="P406" s="755"/>
      <c r="Q406" s="755"/>
      <c r="R406" s="755"/>
      <c r="S406" s="755"/>
      <c r="T406" s="755"/>
      <c r="U406" s="755"/>
      <c r="V406" s="755"/>
      <c r="W406" s="755"/>
      <c r="X406" s="755"/>
      <c r="Y406" s="755"/>
      <c r="Z406" s="755"/>
      <c r="AA406" s="755"/>
      <c r="AB406" s="755"/>
      <c r="AC406" s="755"/>
      <c r="AD406" s="755"/>
      <c r="AE406" s="755"/>
      <c r="AF406" s="755"/>
      <c r="AG406" s="755"/>
      <c r="AH406" s="755"/>
      <c r="AI406" s="755"/>
      <c r="AJ406" s="755"/>
      <c r="AK406" s="755"/>
      <c r="AL406" s="755"/>
      <c r="AM406" s="755"/>
      <c r="AN406" s="755"/>
      <c r="AO406" s="755"/>
      <c r="AP406" s="755"/>
      <c r="AQ406" s="755"/>
      <c r="AR406" s="755"/>
      <c r="AS406" s="755"/>
      <c r="AT406" s="755"/>
      <c r="AU406" s="755"/>
      <c r="AV406" s="755"/>
      <c r="AW406" s="755"/>
      <c r="AX406" s="755"/>
      <c r="AY406" s="755"/>
      <c r="AZ406" s="755"/>
      <c r="BA406" s="755"/>
      <c r="BB406" s="755"/>
    </row>
    <row r="407" spans="1:54" s="775" customFormat="1" ht="24" customHeight="1">
      <c r="A407" s="401">
        <v>7131300009</v>
      </c>
      <c r="B407" s="399" t="s">
        <v>983</v>
      </c>
      <c r="C407" s="388" t="s">
        <v>347</v>
      </c>
      <c r="D407" s="763">
        <v>3891.96</v>
      </c>
      <c r="E407" s="772"/>
      <c r="F407" s="772"/>
      <c r="G407" s="831"/>
      <c r="H407" s="768"/>
      <c r="I407" s="830"/>
      <c r="J407" s="755"/>
      <c r="K407" s="755"/>
      <c r="L407" s="755"/>
      <c r="M407" s="755"/>
      <c r="N407" s="755"/>
      <c r="O407" s="755"/>
      <c r="P407" s="755"/>
      <c r="Q407" s="755"/>
      <c r="R407" s="755"/>
      <c r="S407" s="755"/>
      <c r="T407" s="755"/>
      <c r="U407" s="755"/>
      <c r="V407" s="755"/>
      <c r="W407" s="755"/>
      <c r="X407" s="755"/>
      <c r="Y407" s="755"/>
      <c r="Z407" s="755"/>
      <c r="AA407" s="755"/>
      <c r="AB407" s="755"/>
      <c r="AC407" s="755"/>
      <c r="AD407" s="755"/>
      <c r="AE407" s="755"/>
      <c r="AF407" s="755"/>
      <c r="AG407" s="755"/>
      <c r="AH407" s="755"/>
      <c r="AI407" s="755"/>
      <c r="AJ407" s="755"/>
      <c r="AK407" s="755"/>
      <c r="AL407" s="755"/>
      <c r="AM407" s="755"/>
      <c r="AN407" s="755"/>
      <c r="AO407" s="755"/>
      <c r="AP407" s="755"/>
      <c r="AQ407" s="755"/>
      <c r="AR407" s="755"/>
      <c r="AS407" s="755"/>
      <c r="AT407" s="755"/>
      <c r="AU407" s="755"/>
      <c r="AV407" s="755"/>
      <c r="AW407" s="755"/>
      <c r="AX407" s="755"/>
      <c r="AY407" s="755"/>
      <c r="AZ407" s="755"/>
      <c r="BA407" s="755"/>
      <c r="BB407" s="755"/>
    </row>
    <row r="408" spans="1:54" s="775" customFormat="1" ht="28.5" customHeight="1">
      <c r="A408" s="401">
        <v>7131300010</v>
      </c>
      <c r="B408" s="399" t="s">
        <v>984</v>
      </c>
      <c r="C408" s="388" t="s">
        <v>347</v>
      </c>
      <c r="D408" s="763">
        <v>40195.64</v>
      </c>
      <c r="E408" s="772"/>
      <c r="F408" s="772"/>
      <c r="G408" s="831"/>
      <c r="H408" s="768"/>
      <c r="I408" s="830"/>
      <c r="J408" s="755"/>
      <c r="K408" s="755"/>
      <c r="L408" s="755"/>
      <c r="M408" s="755"/>
      <c r="N408" s="755"/>
      <c r="O408" s="755"/>
      <c r="P408" s="755"/>
      <c r="Q408" s="755"/>
      <c r="R408" s="755"/>
      <c r="S408" s="755"/>
      <c r="T408" s="755"/>
      <c r="U408" s="755"/>
      <c r="V408" s="755"/>
      <c r="W408" s="755"/>
      <c r="X408" s="755"/>
      <c r="Y408" s="755"/>
      <c r="Z408" s="755"/>
      <c r="AA408" s="755"/>
      <c r="AB408" s="755"/>
      <c r="AC408" s="755"/>
      <c r="AD408" s="755"/>
      <c r="AE408" s="755"/>
      <c r="AF408" s="755"/>
      <c r="AG408" s="755"/>
      <c r="AH408" s="755"/>
      <c r="AI408" s="755"/>
      <c r="AJ408" s="755"/>
      <c r="AK408" s="755"/>
      <c r="AL408" s="755"/>
      <c r="AM408" s="755"/>
      <c r="AN408" s="755"/>
      <c r="AO408" s="755"/>
      <c r="AP408" s="755"/>
      <c r="AQ408" s="755"/>
      <c r="AR408" s="755"/>
      <c r="AS408" s="755"/>
      <c r="AT408" s="755"/>
      <c r="AU408" s="755"/>
      <c r="AV408" s="755"/>
      <c r="AW408" s="755"/>
      <c r="AX408" s="755"/>
      <c r="AY408" s="755"/>
      <c r="AZ408" s="755"/>
      <c r="BA408" s="755"/>
      <c r="BB408" s="755"/>
    </row>
    <row r="409" spans="1:54" ht="24" customHeight="1">
      <c r="A409" s="769">
        <v>7131338004</v>
      </c>
      <c r="B409" s="770" t="s">
        <v>985</v>
      </c>
      <c r="C409" s="771" t="s">
        <v>347</v>
      </c>
      <c r="D409" s="763">
        <v>76047.97</v>
      </c>
      <c r="E409" s="772"/>
      <c r="F409" s="772"/>
      <c r="G409" s="788" t="s">
        <v>945</v>
      </c>
      <c r="H409" s="768"/>
      <c r="K409" s="768"/>
    </row>
    <row r="410" spans="1:54" ht="24" customHeight="1">
      <c r="A410" s="769">
        <v>7131338025</v>
      </c>
      <c r="B410" s="770" t="s">
        <v>986</v>
      </c>
      <c r="C410" s="771" t="s">
        <v>347</v>
      </c>
      <c r="D410" s="763">
        <v>72.349999999999994</v>
      </c>
      <c r="E410" s="770" t="s">
        <v>987</v>
      </c>
      <c r="F410" s="772"/>
      <c r="G410" s="786"/>
      <c r="H410" s="768"/>
    </row>
    <row r="411" spans="1:54" ht="24" customHeight="1">
      <c r="A411" s="769">
        <v>7131387501</v>
      </c>
      <c r="B411" s="770" t="s">
        <v>988</v>
      </c>
      <c r="C411" s="771" t="s">
        <v>347</v>
      </c>
      <c r="D411" s="763">
        <v>310.89</v>
      </c>
      <c r="E411" s="787"/>
      <c r="F411" s="787"/>
      <c r="G411" s="786"/>
      <c r="H411" s="768"/>
    </row>
    <row r="412" spans="1:54" ht="24" customHeight="1">
      <c r="A412" s="769">
        <v>7131387502</v>
      </c>
      <c r="B412" s="770" t="s">
        <v>989</v>
      </c>
      <c r="C412" s="771" t="s">
        <v>347</v>
      </c>
      <c r="D412" s="763">
        <v>615.08000000000004</v>
      </c>
      <c r="E412" s="772" t="s">
        <v>990</v>
      </c>
      <c r="F412" s="772"/>
      <c r="G412" s="786"/>
      <c r="H412" s="768"/>
    </row>
    <row r="413" spans="1:54" ht="24" customHeight="1">
      <c r="A413" s="769">
        <v>7131390014</v>
      </c>
      <c r="B413" s="770" t="s">
        <v>991</v>
      </c>
      <c r="C413" s="771" t="s">
        <v>347</v>
      </c>
      <c r="D413" s="763">
        <v>249.92</v>
      </c>
      <c r="E413" s="764"/>
      <c r="F413" s="764"/>
      <c r="G413" s="786"/>
      <c r="H413" s="768"/>
    </row>
    <row r="414" spans="1:54" ht="24" customHeight="1">
      <c r="A414" s="769">
        <v>7131390015</v>
      </c>
      <c r="B414" s="770" t="s">
        <v>992</v>
      </c>
      <c r="C414" s="771" t="s">
        <v>347</v>
      </c>
      <c r="D414" s="763">
        <v>43.21</v>
      </c>
      <c r="E414" s="764"/>
      <c r="F414" s="764"/>
      <c r="G414" s="786"/>
      <c r="H414" s="768"/>
    </row>
    <row r="415" spans="1:54" ht="24" customHeight="1">
      <c r="A415" s="769">
        <v>7131390016</v>
      </c>
      <c r="B415" s="770" t="s">
        <v>993</v>
      </c>
      <c r="C415" s="771" t="s">
        <v>347</v>
      </c>
      <c r="D415" s="763">
        <v>605.45000000000005</v>
      </c>
      <c r="E415" s="764"/>
      <c r="F415" s="764"/>
      <c r="G415" s="786"/>
      <c r="H415" s="768"/>
    </row>
    <row r="416" spans="1:54" ht="24" customHeight="1">
      <c r="A416" s="760">
        <v>7131820031</v>
      </c>
      <c r="B416" s="761" t="s">
        <v>994</v>
      </c>
      <c r="C416" s="762" t="s">
        <v>93</v>
      </c>
      <c r="D416" s="763">
        <v>131.01</v>
      </c>
      <c r="E416" s="764"/>
      <c r="F416" s="764"/>
      <c r="G416" s="786"/>
      <c r="H416" s="768"/>
    </row>
    <row r="417" spans="1:54" ht="24" customHeight="1">
      <c r="A417" s="760">
        <v>7131820032</v>
      </c>
      <c r="B417" s="761" t="s">
        <v>995</v>
      </c>
      <c r="C417" s="762" t="s">
        <v>93</v>
      </c>
      <c r="D417" s="763">
        <v>131.01</v>
      </c>
      <c r="E417" s="770" t="s">
        <v>996</v>
      </c>
      <c r="F417" s="787"/>
      <c r="G417" s="786"/>
      <c r="H417" s="768"/>
    </row>
    <row r="418" spans="1:54" ht="24" customHeight="1">
      <c r="A418" s="760">
        <v>7131820033</v>
      </c>
      <c r="B418" s="761" t="s">
        <v>997</v>
      </c>
      <c r="C418" s="762" t="s">
        <v>93</v>
      </c>
      <c r="D418" s="763">
        <v>555.21</v>
      </c>
      <c r="E418" s="787"/>
      <c r="F418" s="787"/>
      <c r="G418" s="786"/>
      <c r="H418" s="768"/>
    </row>
    <row r="419" spans="1:54" ht="24" customHeight="1">
      <c r="A419" s="760">
        <v>7131820034</v>
      </c>
      <c r="B419" s="761" t="s">
        <v>998</v>
      </c>
      <c r="C419" s="762" t="s">
        <v>93</v>
      </c>
      <c r="D419" s="763">
        <v>555.21</v>
      </c>
      <c r="E419" s="787"/>
      <c r="F419" s="787"/>
      <c r="G419" s="786"/>
      <c r="H419" s="768"/>
    </row>
    <row r="420" spans="1:54" ht="24" customHeight="1">
      <c r="A420" s="760">
        <v>7131820035</v>
      </c>
      <c r="B420" s="761" t="s">
        <v>999</v>
      </c>
      <c r="C420" s="762" t="s">
        <v>93</v>
      </c>
      <c r="D420" s="763">
        <v>3698.38</v>
      </c>
      <c r="E420" s="787"/>
      <c r="F420" s="787"/>
      <c r="G420" s="786"/>
      <c r="H420" s="768"/>
    </row>
    <row r="421" spans="1:54" ht="24" customHeight="1">
      <c r="A421" s="760">
        <v>7131820036</v>
      </c>
      <c r="B421" s="761" t="s">
        <v>1000</v>
      </c>
      <c r="C421" s="762" t="s">
        <v>93</v>
      </c>
      <c r="D421" s="763">
        <v>4007.12</v>
      </c>
      <c r="E421" s="787"/>
      <c r="F421" s="787"/>
      <c r="G421" s="786"/>
      <c r="H421" s="768"/>
    </row>
    <row r="422" spans="1:54" ht="24" customHeight="1">
      <c r="A422" s="760">
        <v>7131820037</v>
      </c>
      <c r="B422" s="761" t="s">
        <v>1001</v>
      </c>
      <c r="C422" s="762" t="s">
        <v>93</v>
      </c>
      <c r="D422" s="763">
        <v>4007.12</v>
      </c>
      <c r="E422" s="787"/>
      <c r="F422" s="787"/>
      <c r="G422" s="786"/>
      <c r="H422" s="768"/>
    </row>
    <row r="423" spans="1:54" ht="24" customHeight="1">
      <c r="A423" s="760">
        <v>7131820038</v>
      </c>
      <c r="B423" s="761" t="s">
        <v>1002</v>
      </c>
      <c r="C423" s="762" t="s">
        <v>93</v>
      </c>
      <c r="D423" s="763">
        <v>2927.84</v>
      </c>
      <c r="E423" s="787"/>
      <c r="F423" s="787"/>
      <c r="G423" s="786"/>
      <c r="H423" s="768"/>
    </row>
    <row r="424" spans="1:54" ht="24" customHeight="1">
      <c r="A424" s="760">
        <v>7131820039</v>
      </c>
      <c r="B424" s="761" t="s">
        <v>1003</v>
      </c>
      <c r="C424" s="762" t="s">
        <v>93</v>
      </c>
      <c r="D424" s="763">
        <v>6704.05</v>
      </c>
      <c r="E424" s="770" t="s">
        <v>1004</v>
      </c>
      <c r="F424" s="772"/>
      <c r="G424" s="786"/>
      <c r="H424" s="768"/>
    </row>
    <row r="425" spans="1:54" s="775" customFormat="1" ht="27.75" customHeight="1">
      <c r="A425" s="760">
        <v>7131900005</v>
      </c>
      <c r="B425" s="386" t="s">
        <v>1005</v>
      </c>
      <c r="C425" s="762" t="s">
        <v>93</v>
      </c>
      <c r="D425" s="763">
        <v>988.84</v>
      </c>
      <c r="E425" s="772" t="s">
        <v>1006</v>
      </c>
      <c r="F425" s="832"/>
      <c r="G425" s="770"/>
      <c r="H425" s="768"/>
      <c r="I425" s="755"/>
      <c r="J425" s="755"/>
      <c r="K425" s="755"/>
      <c r="L425" s="755"/>
      <c r="M425" s="755"/>
      <c r="N425" s="755"/>
      <c r="O425" s="755"/>
      <c r="P425" s="755"/>
      <c r="Q425" s="755"/>
      <c r="R425" s="755"/>
      <c r="S425" s="755"/>
      <c r="T425" s="755"/>
      <c r="U425" s="755"/>
      <c r="V425" s="755"/>
      <c r="W425" s="755"/>
      <c r="X425" s="755"/>
      <c r="Y425" s="755"/>
      <c r="Z425" s="755"/>
      <c r="AA425" s="755"/>
      <c r="AB425" s="755"/>
      <c r="AC425" s="755"/>
      <c r="AD425" s="755"/>
      <c r="AE425" s="755"/>
      <c r="AF425" s="755"/>
      <c r="AG425" s="755"/>
      <c r="AH425" s="755"/>
      <c r="AI425" s="755"/>
      <c r="AJ425" s="755"/>
      <c r="AK425" s="755"/>
      <c r="AL425" s="755"/>
      <c r="AM425" s="755"/>
      <c r="AN425" s="755"/>
      <c r="AO425" s="755"/>
      <c r="AP425" s="755"/>
      <c r="AQ425" s="755"/>
      <c r="AR425" s="755"/>
      <c r="AS425" s="755"/>
      <c r="AT425" s="755"/>
      <c r="AU425" s="755"/>
      <c r="AV425" s="755"/>
      <c r="AW425" s="755"/>
      <c r="AX425" s="755"/>
      <c r="AY425" s="755"/>
      <c r="AZ425" s="755"/>
      <c r="BA425" s="755"/>
      <c r="BB425" s="755"/>
    </row>
    <row r="426" spans="1:54" ht="24" customHeight="1">
      <c r="A426" s="760">
        <v>7131900033</v>
      </c>
      <c r="B426" s="770" t="s">
        <v>1007</v>
      </c>
      <c r="C426" s="762" t="s">
        <v>89</v>
      </c>
      <c r="D426" s="763">
        <v>9.1199999999999992</v>
      </c>
      <c r="E426" s="770" t="s">
        <v>1008</v>
      </c>
      <c r="F426" s="772"/>
      <c r="G426" s="786"/>
      <c r="H426" s="768"/>
    </row>
    <row r="427" spans="1:54" ht="24" customHeight="1">
      <c r="A427" s="760">
        <v>7131900071</v>
      </c>
      <c r="B427" s="761" t="s">
        <v>1009</v>
      </c>
      <c r="C427" s="762" t="s">
        <v>93</v>
      </c>
      <c r="D427" s="763">
        <v>366.33</v>
      </c>
      <c r="E427" s="772" t="s">
        <v>1010</v>
      </c>
      <c r="F427" s="772"/>
      <c r="G427" s="786"/>
      <c r="H427" s="768"/>
    </row>
    <row r="428" spans="1:54" ht="24" customHeight="1">
      <c r="A428" s="760">
        <v>7131900072</v>
      </c>
      <c r="B428" s="761" t="s">
        <v>1011</v>
      </c>
      <c r="C428" s="762" t="s">
        <v>93</v>
      </c>
      <c r="D428" s="763">
        <v>563.19000000000005</v>
      </c>
      <c r="E428" s="772" t="s">
        <v>1012</v>
      </c>
      <c r="F428" s="772"/>
      <c r="G428" s="786"/>
      <c r="H428" s="768"/>
    </row>
    <row r="429" spans="1:54" ht="24" customHeight="1">
      <c r="A429" s="760">
        <v>7131900625</v>
      </c>
      <c r="B429" s="770" t="s">
        <v>1013</v>
      </c>
      <c r="C429" s="762" t="s">
        <v>89</v>
      </c>
      <c r="D429" s="763">
        <v>15.63</v>
      </c>
      <c r="E429" s="770" t="s">
        <v>1014</v>
      </c>
      <c r="F429" s="772"/>
      <c r="G429" s="786"/>
      <c r="H429" s="768"/>
    </row>
    <row r="430" spans="1:54" ht="24" customHeight="1">
      <c r="A430" s="760">
        <v>7131900650</v>
      </c>
      <c r="B430" s="770" t="s">
        <v>1015</v>
      </c>
      <c r="C430" s="762" t="s">
        <v>89</v>
      </c>
      <c r="D430" s="763">
        <v>16.940000000000001</v>
      </c>
      <c r="E430" s="770" t="s">
        <v>1016</v>
      </c>
      <c r="F430" s="772"/>
      <c r="G430" s="786"/>
      <c r="H430" s="768"/>
    </row>
    <row r="431" spans="1:54" ht="24" customHeight="1">
      <c r="A431" s="760">
        <v>7131900876</v>
      </c>
      <c r="B431" s="761" t="s">
        <v>1017</v>
      </c>
      <c r="C431" s="762" t="s">
        <v>93</v>
      </c>
      <c r="D431" s="763">
        <v>361.12</v>
      </c>
      <c r="E431" s="772" t="s">
        <v>1018</v>
      </c>
      <c r="F431" s="772"/>
      <c r="G431" s="786"/>
      <c r="H431" s="768"/>
    </row>
    <row r="432" spans="1:54" ht="24" customHeight="1">
      <c r="A432" s="760">
        <v>7131900807</v>
      </c>
      <c r="B432" s="761" t="s">
        <v>1019</v>
      </c>
      <c r="C432" s="762" t="s">
        <v>93</v>
      </c>
      <c r="D432" s="763">
        <v>140.80000000000001</v>
      </c>
      <c r="E432" s="772" t="s">
        <v>1018</v>
      </c>
      <c r="F432" s="772"/>
      <c r="G432" s="786"/>
      <c r="H432" s="768"/>
    </row>
    <row r="433" spans="1:54" ht="24" customHeight="1">
      <c r="A433" s="760">
        <v>7131900880</v>
      </c>
      <c r="B433" s="761" t="s">
        <v>1020</v>
      </c>
      <c r="C433" s="762" t="s">
        <v>93</v>
      </c>
      <c r="D433" s="763">
        <v>907.36</v>
      </c>
      <c r="E433" s="772" t="s">
        <v>1021</v>
      </c>
      <c r="F433" s="772"/>
      <c r="G433" s="786"/>
      <c r="H433" s="768"/>
    </row>
    <row r="434" spans="1:54" ht="24" customHeight="1">
      <c r="A434" s="760">
        <v>7131900881</v>
      </c>
      <c r="B434" s="761" t="s">
        <v>1022</v>
      </c>
      <c r="C434" s="762" t="s">
        <v>93</v>
      </c>
      <c r="D434" s="763">
        <v>1003.84</v>
      </c>
      <c r="E434" s="772" t="s">
        <v>1023</v>
      </c>
      <c r="F434" s="772"/>
      <c r="G434" s="786"/>
      <c r="H434" s="768"/>
    </row>
    <row r="435" spans="1:54" s="775" customFormat="1" ht="24" customHeight="1">
      <c r="A435" s="760">
        <v>7131900969</v>
      </c>
      <c r="B435" s="770" t="s">
        <v>1024</v>
      </c>
      <c r="C435" s="762" t="s">
        <v>17</v>
      </c>
      <c r="D435" s="763">
        <v>1248.0999999999999</v>
      </c>
      <c r="E435" s="770" t="s">
        <v>1025</v>
      </c>
      <c r="F435" s="772"/>
      <c r="G435" s="786"/>
      <c r="H435" s="768"/>
      <c r="I435" s="755"/>
      <c r="J435" s="755"/>
      <c r="K435" s="755"/>
      <c r="L435" s="755"/>
      <c r="M435" s="755"/>
      <c r="N435" s="755"/>
      <c r="O435" s="755"/>
      <c r="P435" s="755"/>
      <c r="Q435" s="755"/>
      <c r="R435" s="755"/>
      <c r="S435" s="755"/>
      <c r="T435" s="755"/>
      <c r="U435" s="755"/>
      <c r="V435" s="755"/>
      <c r="W435" s="755"/>
      <c r="X435" s="755"/>
      <c r="Y435" s="755"/>
      <c r="Z435" s="755"/>
      <c r="AA435" s="755"/>
      <c r="AB435" s="755"/>
      <c r="AC435" s="755"/>
      <c r="AD435" s="755"/>
      <c r="AE435" s="755"/>
      <c r="AF435" s="755"/>
      <c r="AG435" s="755"/>
      <c r="AH435" s="755"/>
      <c r="AI435" s="755"/>
      <c r="AJ435" s="755"/>
      <c r="AK435" s="755"/>
      <c r="AL435" s="755"/>
      <c r="AM435" s="755"/>
      <c r="AN435" s="755"/>
      <c r="AO435" s="755"/>
      <c r="AP435" s="755"/>
      <c r="AQ435" s="755"/>
      <c r="AR435" s="755"/>
      <c r="AS435" s="755"/>
      <c r="AT435" s="755"/>
      <c r="AU435" s="755"/>
      <c r="AV435" s="755"/>
      <c r="AW435" s="755"/>
      <c r="AX435" s="755"/>
      <c r="AY435" s="755"/>
      <c r="AZ435" s="755"/>
      <c r="BA435" s="755"/>
      <c r="BB435" s="755"/>
    </row>
    <row r="436" spans="1:54" s="775" customFormat="1" ht="24" customHeight="1">
      <c r="A436" s="760">
        <v>7131900971</v>
      </c>
      <c r="B436" s="770" t="s">
        <v>1026</v>
      </c>
      <c r="C436" s="762" t="s">
        <v>17</v>
      </c>
      <c r="D436" s="763">
        <v>1248.0999999999999</v>
      </c>
      <c r="E436" s="770" t="s">
        <v>1027</v>
      </c>
      <c r="F436" s="772"/>
      <c r="G436" s="786"/>
      <c r="H436" s="768"/>
      <c r="I436" s="755"/>
      <c r="J436" s="755"/>
      <c r="K436" s="755"/>
      <c r="L436" s="755"/>
      <c r="M436" s="755"/>
      <c r="N436" s="755"/>
      <c r="O436" s="755"/>
      <c r="P436" s="755"/>
      <c r="Q436" s="755"/>
      <c r="R436" s="755"/>
      <c r="S436" s="755"/>
      <c r="T436" s="755"/>
      <c r="U436" s="755"/>
      <c r="V436" s="755"/>
      <c r="W436" s="755"/>
      <c r="X436" s="755"/>
      <c r="Y436" s="755"/>
      <c r="Z436" s="755"/>
      <c r="AA436" s="755"/>
      <c r="AB436" s="755"/>
      <c r="AC436" s="755"/>
      <c r="AD436" s="755"/>
      <c r="AE436" s="755"/>
      <c r="AF436" s="755"/>
      <c r="AG436" s="755"/>
      <c r="AH436" s="755"/>
      <c r="AI436" s="755"/>
      <c r="AJ436" s="755"/>
      <c r="AK436" s="755"/>
      <c r="AL436" s="755"/>
      <c r="AM436" s="755"/>
      <c r="AN436" s="755"/>
      <c r="AO436" s="755"/>
      <c r="AP436" s="755"/>
      <c r="AQ436" s="755"/>
      <c r="AR436" s="755"/>
      <c r="AS436" s="755"/>
      <c r="AT436" s="755"/>
      <c r="AU436" s="755"/>
      <c r="AV436" s="755"/>
      <c r="AW436" s="755"/>
      <c r="AX436" s="755"/>
      <c r="AY436" s="755"/>
      <c r="AZ436" s="755"/>
      <c r="BA436" s="755"/>
      <c r="BB436" s="755"/>
    </row>
    <row r="437" spans="1:54" s="775" customFormat="1" ht="24" customHeight="1">
      <c r="A437" s="760">
        <v>7131900973</v>
      </c>
      <c r="B437" s="770" t="s">
        <v>1028</v>
      </c>
      <c r="C437" s="762" t="s">
        <v>17</v>
      </c>
      <c r="D437" s="763">
        <v>1209.5</v>
      </c>
      <c r="E437" s="770" t="s">
        <v>1029</v>
      </c>
      <c r="F437" s="772"/>
      <c r="G437" s="786"/>
      <c r="H437" s="768"/>
      <c r="I437" s="755"/>
      <c r="J437" s="755"/>
      <c r="K437" s="755"/>
      <c r="L437" s="755"/>
      <c r="M437" s="755"/>
      <c r="N437" s="755"/>
      <c r="O437" s="755"/>
      <c r="P437" s="755"/>
      <c r="Q437" s="755"/>
      <c r="R437" s="755"/>
      <c r="S437" s="755"/>
      <c r="T437" s="755"/>
      <c r="U437" s="755"/>
      <c r="V437" s="755"/>
      <c r="W437" s="755"/>
      <c r="X437" s="755"/>
      <c r="Y437" s="755"/>
      <c r="Z437" s="755"/>
      <c r="AA437" s="755"/>
      <c r="AB437" s="755"/>
      <c r="AC437" s="755"/>
      <c r="AD437" s="755"/>
      <c r="AE437" s="755"/>
      <c r="AF437" s="755"/>
      <c r="AG437" s="755"/>
      <c r="AH437" s="755"/>
      <c r="AI437" s="755"/>
      <c r="AJ437" s="755"/>
      <c r="AK437" s="755"/>
      <c r="AL437" s="755"/>
      <c r="AM437" s="755"/>
      <c r="AN437" s="755"/>
      <c r="AO437" s="755"/>
      <c r="AP437" s="755"/>
      <c r="AQ437" s="755"/>
      <c r="AR437" s="755"/>
      <c r="AS437" s="755"/>
      <c r="AT437" s="755"/>
      <c r="AU437" s="755"/>
      <c r="AV437" s="755"/>
      <c r="AW437" s="755"/>
      <c r="AX437" s="755"/>
      <c r="AY437" s="755"/>
      <c r="AZ437" s="755"/>
      <c r="BA437" s="755"/>
      <c r="BB437" s="755"/>
    </row>
    <row r="438" spans="1:54" s="775" customFormat="1" ht="24" customHeight="1">
      <c r="A438" s="760">
        <v>7131900975</v>
      </c>
      <c r="B438" s="770" t="s">
        <v>1030</v>
      </c>
      <c r="C438" s="762" t="s">
        <v>17</v>
      </c>
      <c r="D438" s="763">
        <v>1209.5</v>
      </c>
      <c r="E438" s="770" t="s">
        <v>1031</v>
      </c>
      <c r="F438" s="772"/>
      <c r="G438" s="786"/>
      <c r="H438" s="768"/>
      <c r="I438" s="755"/>
      <c r="J438" s="755"/>
      <c r="K438" s="755"/>
      <c r="L438" s="755"/>
      <c r="M438" s="755"/>
      <c r="N438" s="755"/>
      <c r="O438" s="755"/>
      <c r="P438" s="755"/>
      <c r="Q438" s="755"/>
      <c r="R438" s="755"/>
      <c r="S438" s="755"/>
      <c r="T438" s="755"/>
      <c r="U438" s="755"/>
      <c r="V438" s="755"/>
      <c r="W438" s="755"/>
      <c r="X438" s="755"/>
      <c r="Y438" s="755"/>
      <c r="Z438" s="755"/>
      <c r="AA438" s="755"/>
      <c r="AB438" s="755"/>
      <c r="AC438" s="755"/>
      <c r="AD438" s="755"/>
      <c r="AE438" s="755"/>
      <c r="AF438" s="755"/>
      <c r="AG438" s="755"/>
      <c r="AH438" s="755"/>
      <c r="AI438" s="755"/>
      <c r="AJ438" s="755"/>
      <c r="AK438" s="755"/>
      <c r="AL438" s="755"/>
      <c r="AM438" s="755"/>
      <c r="AN438" s="755"/>
      <c r="AO438" s="755"/>
      <c r="AP438" s="755"/>
      <c r="AQ438" s="755"/>
      <c r="AR438" s="755"/>
      <c r="AS438" s="755"/>
      <c r="AT438" s="755"/>
      <c r="AU438" s="755"/>
      <c r="AV438" s="755"/>
      <c r="AW438" s="755"/>
      <c r="AX438" s="755"/>
      <c r="AY438" s="755"/>
      <c r="AZ438" s="755"/>
      <c r="BA438" s="755"/>
      <c r="BB438" s="755"/>
    </row>
    <row r="439" spans="1:54" s="775" customFormat="1" ht="24" customHeight="1">
      <c r="A439" s="760">
        <v>7131900977</v>
      </c>
      <c r="B439" s="770" t="s">
        <v>1032</v>
      </c>
      <c r="C439" s="762" t="s">
        <v>17</v>
      </c>
      <c r="D439" s="763">
        <v>1209.5</v>
      </c>
      <c r="E439" s="770" t="s">
        <v>1033</v>
      </c>
      <c r="F439" s="772"/>
      <c r="G439" s="786"/>
      <c r="H439" s="768"/>
      <c r="I439" s="755"/>
      <c r="J439" s="755"/>
      <c r="K439" s="755"/>
      <c r="L439" s="755"/>
      <c r="M439" s="755"/>
      <c r="N439" s="755"/>
      <c r="O439" s="755"/>
      <c r="P439" s="755"/>
      <c r="Q439" s="755"/>
      <c r="R439" s="755"/>
      <c r="S439" s="755"/>
      <c r="T439" s="755"/>
      <c r="U439" s="755"/>
      <c r="V439" s="755"/>
      <c r="W439" s="755"/>
      <c r="X439" s="755"/>
      <c r="Y439" s="755"/>
      <c r="Z439" s="755"/>
      <c r="AA439" s="755"/>
      <c r="AB439" s="755"/>
      <c r="AC439" s="755"/>
      <c r="AD439" s="755"/>
      <c r="AE439" s="755"/>
      <c r="AF439" s="755"/>
      <c r="AG439" s="755"/>
      <c r="AH439" s="755"/>
      <c r="AI439" s="755"/>
      <c r="AJ439" s="755"/>
      <c r="AK439" s="755"/>
      <c r="AL439" s="755"/>
      <c r="AM439" s="755"/>
      <c r="AN439" s="755"/>
      <c r="AO439" s="755"/>
      <c r="AP439" s="755"/>
      <c r="AQ439" s="755"/>
      <c r="AR439" s="755"/>
      <c r="AS439" s="755"/>
      <c r="AT439" s="755"/>
      <c r="AU439" s="755"/>
      <c r="AV439" s="755"/>
      <c r="AW439" s="755"/>
      <c r="AX439" s="755"/>
      <c r="AY439" s="755"/>
      <c r="AZ439" s="755"/>
      <c r="BA439" s="755"/>
      <c r="BB439" s="755"/>
    </row>
    <row r="440" spans="1:54" s="775" customFormat="1" ht="24" customHeight="1">
      <c r="A440" s="760">
        <v>7131900979</v>
      </c>
      <c r="B440" s="770" t="s">
        <v>1034</v>
      </c>
      <c r="C440" s="762" t="s">
        <v>17</v>
      </c>
      <c r="D440" s="763">
        <v>1209.5</v>
      </c>
      <c r="E440" s="770" t="s">
        <v>1035</v>
      </c>
      <c r="F440" s="772"/>
      <c r="G440" s="786"/>
      <c r="H440" s="768"/>
      <c r="I440" s="755"/>
      <c r="J440" s="755"/>
      <c r="K440" s="755"/>
      <c r="L440" s="755"/>
      <c r="M440" s="755"/>
      <c r="N440" s="755"/>
      <c r="O440" s="755"/>
      <c r="P440" s="755"/>
      <c r="Q440" s="755"/>
      <c r="R440" s="755"/>
      <c r="S440" s="755"/>
      <c r="T440" s="755"/>
      <c r="U440" s="755"/>
      <c r="V440" s="755"/>
      <c r="W440" s="755"/>
      <c r="X440" s="755"/>
      <c r="Y440" s="755"/>
      <c r="Z440" s="755"/>
      <c r="AA440" s="755"/>
      <c r="AB440" s="755"/>
      <c r="AC440" s="755"/>
      <c r="AD440" s="755"/>
      <c r="AE440" s="755"/>
      <c r="AF440" s="755"/>
      <c r="AG440" s="755"/>
      <c r="AH440" s="755"/>
      <c r="AI440" s="755"/>
      <c r="AJ440" s="755"/>
      <c r="AK440" s="755"/>
      <c r="AL440" s="755"/>
      <c r="AM440" s="755"/>
      <c r="AN440" s="755"/>
      <c r="AO440" s="755"/>
      <c r="AP440" s="755"/>
      <c r="AQ440" s="755"/>
      <c r="AR440" s="755"/>
      <c r="AS440" s="755"/>
      <c r="AT440" s="755"/>
      <c r="AU440" s="755"/>
      <c r="AV440" s="755"/>
      <c r="AW440" s="755"/>
      <c r="AX440" s="755"/>
      <c r="AY440" s="755"/>
      <c r="AZ440" s="755"/>
      <c r="BA440" s="755"/>
      <c r="BB440" s="755"/>
    </row>
    <row r="441" spans="1:54" s="775" customFormat="1" ht="24" customHeight="1">
      <c r="A441" s="760">
        <v>7131900981</v>
      </c>
      <c r="B441" s="770" t="s">
        <v>1036</v>
      </c>
      <c r="C441" s="762" t="s">
        <v>17</v>
      </c>
      <c r="D441" s="763">
        <v>1209.5</v>
      </c>
      <c r="E441" s="770" t="s">
        <v>1037</v>
      </c>
      <c r="F441" s="772"/>
      <c r="G441" s="786"/>
      <c r="H441" s="768"/>
      <c r="I441" s="755"/>
      <c r="J441" s="755"/>
      <c r="K441" s="755"/>
      <c r="L441" s="755"/>
      <c r="M441" s="755"/>
      <c r="N441" s="755"/>
      <c r="O441" s="755"/>
      <c r="P441" s="755"/>
      <c r="Q441" s="755"/>
      <c r="R441" s="755"/>
      <c r="S441" s="755"/>
      <c r="T441" s="755"/>
      <c r="U441" s="755"/>
      <c r="V441" s="755"/>
      <c r="W441" s="755"/>
      <c r="X441" s="755"/>
      <c r="Y441" s="755"/>
      <c r="Z441" s="755"/>
      <c r="AA441" s="755"/>
      <c r="AB441" s="755"/>
      <c r="AC441" s="755"/>
      <c r="AD441" s="755"/>
      <c r="AE441" s="755"/>
      <c r="AF441" s="755"/>
      <c r="AG441" s="755"/>
      <c r="AH441" s="755"/>
      <c r="AI441" s="755"/>
      <c r="AJ441" s="755"/>
      <c r="AK441" s="755"/>
      <c r="AL441" s="755"/>
      <c r="AM441" s="755"/>
      <c r="AN441" s="755"/>
      <c r="AO441" s="755"/>
      <c r="AP441" s="755"/>
      <c r="AQ441" s="755"/>
      <c r="AR441" s="755"/>
      <c r="AS441" s="755"/>
      <c r="AT441" s="755"/>
      <c r="AU441" s="755"/>
      <c r="AV441" s="755"/>
      <c r="AW441" s="755"/>
      <c r="AX441" s="755"/>
      <c r="AY441" s="755"/>
      <c r="AZ441" s="755"/>
      <c r="BA441" s="755"/>
      <c r="BB441" s="755"/>
    </row>
    <row r="442" spans="1:54" s="775" customFormat="1" ht="24" customHeight="1">
      <c r="A442" s="760">
        <v>7131900974</v>
      </c>
      <c r="B442" s="770" t="s">
        <v>1038</v>
      </c>
      <c r="C442" s="762" t="s">
        <v>17</v>
      </c>
      <c r="D442" s="763">
        <v>1209.5</v>
      </c>
      <c r="E442" s="770" t="s">
        <v>1039</v>
      </c>
      <c r="F442" s="772"/>
      <c r="G442" s="833"/>
      <c r="H442" s="768"/>
      <c r="I442" s="755"/>
      <c r="J442" s="755"/>
      <c r="K442" s="755"/>
      <c r="L442" s="755"/>
      <c r="M442" s="755"/>
      <c r="N442" s="755"/>
      <c r="O442" s="755"/>
      <c r="P442" s="755"/>
      <c r="Q442" s="755"/>
      <c r="R442" s="755"/>
      <c r="S442" s="755"/>
      <c r="T442" s="755"/>
      <c r="U442" s="755"/>
      <c r="V442" s="755"/>
      <c r="W442" s="755"/>
      <c r="X442" s="755"/>
      <c r="Y442" s="755"/>
      <c r="Z442" s="755"/>
      <c r="AA442" s="755"/>
      <c r="AB442" s="755"/>
      <c r="AC442" s="755"/>
      <c r="AD442" s="755"/>
      <c r="AE442" s="755"/>
      <c r="AF442" s="755"/>
      <c r="AG442" s="755"/>
      <c r="AH442" s="755"/>
      <c r="AI442" s="755"/>
      <c r="AJ442" s="755"/>
      <c r="AK442" s="755"/>
      <c r="AL442" s="755"/>
      <c r="AM442" s="755"/>
      <c r="AN442" s="755"/>
      <c r="AO442" s="755"/>
      <c r="AP442" s="755"/>
      <c r="AQ442" s="755"/>
      <c r="AR442" s="755"/>
      <c r="AS442" s="755"/>
      <c r="AT442" s="755"/>
      <c r="AU442" s="755"/>
      <c r="AV442" s="755"/>
      <c r="AW442" s="755"/>
      <c r="AX442" s="755"/>
      <c r="AY442" s="755"/>
      <c r="AZ442" s="755"/>
      <c r="BA442" s="755"/>
      <c r="BB442" s="755"/>
    </row>
    <row r="443" spans="1:54" ht="24" customHeight="1">
      <c r="A443" s="760">
        <v>7131910653</v>
      </c>
      <c r="B443" s="761" t="s">
        <v>1040</v>
      </c>
      <c r="C443" s="762" t="s">
        <v>93</v>
      </c>
      <c r="D443" s="763">
        <v>57.94</v>
      </c>
      <c r="E443" s="770" t="s">
        <v>1041</v>
      </c>
      <c r="F443" s="772"/>
      <c r="G443" s="786"/>
      <c r="H443" s="768"/>
    </row>
    <row r="444" spans="1:54" ht="24" customHeight="1">
      <c r="A444" s="760">
        <v>7131910654</v>
      </c>
      <c r="B444" s="761" t="s">
        <v>1042</v>
      </c>
      <c r="C444" s="762" t="s">
        <v>93</v>
      </c>
      <c r="D444" s="763">
        <v>114.49</v>
      </c>
      <c r="E444" s="770" t="s">
        <v>1043</v>
      </c>
      <c r="F444" s="772"/>
      <c r="G444" s="786"/>
      <c r="H444" s="768"/>
    </row>
    <row r="445" spans="1:54" ht="24" customHeight="1">
      <c r="A445" s="760">
        <v>7131910655</v>
      </c>
      <c r="B445" s="761" t="s">
        <v>1044</v>
      </c>
      <c r="C445" s="762" t="s">
        <v>93</v>
      </c>
      <c r="D445" s="763">
        <v>33.11</v>
      </c>
      <c r="E445" s="770" t="s">
        <v>1045</v>
      </c>
      <c r="F445" s="772"/>
      <c r="G445" s="786"/>
      <c r="H445" s="768"/>
    </row>
    <row r="446" spans="1:54" s="775" customFormat="1" ht="24" customHeight="1">
      <c r="A446" s="760">
        <v>7131910656</v>
      </c>
      <c r="B446" s="761" t="s">
        <v>1046</v>
      </c>
      <c r="C446" s="762" t="s">
        <v>93</v>
      </c>
      <c r="D446" s="763">
        <v>306.25</v>
      </c>
      <c r="E446" s="770" t="s">
        <v>1047</v>
      </c>
      <c r="F446" s="772"/>
      <c r="G446" s="786"/>
      <c r="H446" s="768"/>
      <c r="I446" s="755"/>
      <c r="J446" s="755"/>
      <c r="K446" s="755"/>
      <c r="L446" s="755"/>
      <c r="M446" s="755"/>
      <c r="N446" s="755"/>
      <c r="O446" s="755"/>
      <c r="P446" s="755"/>
      <c r="Q446" s="755"/>
      <c r="R446" s="755"/>
      <c r="S446" s="755"/>
      <c r="T446" s="755"/>
      <c r="U446" s="755"/>
      <c r="V446" s="755"/>
      <c r="W446" s="755"/>
      <c r="X446" s="755"/>
      <c r="Y446" s="755"/>
      <c r="Z446" s="755"/>
      <c r="AA446" s="755"/>
      <c r="AB446" s="755"/>
      <c r="AC446" s="755"/>
      <c r="AD446" s="755"/>
      <c r="AE446" s="755"/>
      <c r="AF446" s="755"/>
      <c r="AG446" s="755"/>
      <c r="AH446" s="755"/>
      <c r="AI446" s="755"/>
      <c r="AJ446" s="755"/>
      <c r="AK446" s="755"/>
      <c r="AL446" s="755"/>
      <c r="AM446" s="755"/>
      <c r="AN446" s="755"/>
      <c r="AO446" s="755"/>
      <c r="AP446" s="755"/>
      <c r="AQ446" s="755"/>
      <c r="AR446" s="755"/>
      <c r="AS446" s="755"/>
      <c r="AT446" s="755"/>
      <c r="AU446" s="755"/>
      <c r="AV446" s="755"/>
      <c r="AW446" s="755"/>
      <c r="AX446" s="755"/>
      <c r="AY446" s="755"/>
      <c r="AZ446" s="755"/>
      <c r="BA446" s="755"/>
      <c r="BB446" s="755"/>
    </row>
    <row r="447" spans="1:54" s="775" customFormat="1" ht="24" customHeight="1">
      <c r="A447" s="760">
        <v>7131910657</v>
      </c>
      <c r="B447" s="761" t="s">
        <v>1048</v>
      </c>
      <c r="C447" s="762" t="s">
        <v>93</v>
      </c>
      <c r="D447" s="763">
        <v>673.19</v>
      </c>
      <c r="E447" s="770" t="s">
        <v>1049</v>
      </c>
      <c r="F447" s="772"/>
      <c r="G447" s="786"/>
      <c r="H447" s="768"/>
      <c r="I447" s="755"/>
      <c r="J447" s="755"/>
      <c r="K447" s="755"/>
      <c r="L447" s="755"/>
      <c r="M447" s="755"/>
      <c r="N447" s="755"/>
      <c r="O447" s="755"/>
      <c r="P447" s="755"/>
      <c r="Q447" s="755"/>
      <c r="R447" s="755"/>
      <c r="S447" s="755"/>
      <c r="T447" s="755"/>
      <c r="U447" s="755"/>
      <c r="V447" s="755"/>
      <c r="W447" s="755"/>
      <c r="X447" s="755"/>
      <c r="Y447" s="755"/>
      <c r="Z447" s="755"/>
      <c r="AA447" s="755"/>
      <c r="AB447" s="755"/>
      <c r="AC447" s="755"/>
      <c r="AD447" s="755"/>
      <c r="AE447" s="755"/>
      <c r="AF447" s="755"/>
      <c r="AG447" s="755"/>
      <c r="AH447" s="755"/>
      <c r="AI447" s="755"/>
      <c r="AJ447" s="755"/>
      <c r="AK447" s="755"/>
      <c r="AL447" s="755"/>
      <c r="AM447" s="755"/>
      <c r="AN447" s="755"/>
      <c r="AO447" s="755"/>
      <c r="AP447" s="755"/>
      <c r="AQ447" s="755"/>
      <c r="AR447" s="755"/>
      <c r="AS447" s="755"/>
      <c r="AT447" s="755"/>
      <c r="AU447" s="755"/>
      <c r="AV447" s="755"/>
      <c r="AW447" s="755"/>
      <c r="AX447" s="755"/>
      <c r="AY447" s="755"/>
      <c r="AZ447" s="755"/>
      <c r="BA447" s="755"/>
      <c r="BB447" s="755"/>
    </row>
    <row r="448" spans="1:54" s="775" customFormat="1" ht="24" customHeight="1">
      <c r="A448" s="760">
        <v>7131910658</v>
      </c>
      <c r="B448" s="761" t="s">
        <v>1050</v>
      </c>
      <c r="C448" s="762" t="s">
        <v>93</v>
      </c>
      <c r="D448" s="763">
        <v>1235.82</v>
      </c>
      <c r="E448" s="770" t="s">
        <v>1051</v>
      </c>
      <c r="F448" s="772"/>
      <c r="G448" s="786"/>
      <c r="H448" s="768"/>
      <c r="I448" s="755"/>
      <c r="J448" s="755"/>
      <c r="K448" s="755"/>
      <c r="L448" s="755"/>
      <c r="M448" s="755"/>
      <c r="N448" s="755"/>
      <c r="O448" s="755"/>
      <c r="P448" s="755"/>
      <c r="Q448" s="755"/>
      <c r="R448" s="755"/>
      <c r="S448" s="755"/>
      <c r="T448" s="755"/>
      <c r="U448" s="755"/>
      <c r="V448" s="755"/>
      <c r="W448" s="755"/>
      <c r="X448" s="755"/>
      <c r="Y448" s="755"/>
      <c r="Z448" s="755"/>
      <c r="AA448" s="755"/>
      <c r="AB448" s="755"/>
      <c r="AC448" s="755"/>
      <c r="AD448" s="755"/>
      <c r="AE448" s="755"/>
      <c r="AF448" s="755"/>
      <c r="AG448" s="755"/>
      <c r="AH448" s="755"/>
      <c r="AI448" s="755"/>
      <c r="AJ448" s="755"/>
      <c r="AK448" s="755"/>
      <c r="AL448" s="755"/>
      <c r="AM448" s="755"/>
      <c r="AN448" s="755"/>
      <c r="AO448" s="755"/>
      <c r="AP448" s="755"/>
      <c r="AQ448" s="755"/>
      <c r="AR448" s="755"/>
      <c r="AS448" s="755"/>
      <c r="AT448" s="755"/>
      <c r="AU448" s="755"/>
      <c r="AV448" s="755"/>
      <c r="AW448" s="755"/>
      <c r="AX448" s="755"/>
      <c r="AY448" s="755"/>
      <c r="AZ448" s="755"/>
      <c r="BA448" s="755"/>
      <c r="BB448" s="755"/>
    </row>
    <row r="449" spans="1:54" ht="24" customHeight="1">
      <c r="A449" s="393">
        <v>7131920001</v>
      </c>
      <c r="B449" s="389" t="s">
        <v>1052</v>
      </c>
      <c r="C449" s="390" t="s">
        <v>5</v>
      </c>
      <c r="D449" s="763">
        <v>53857.26</v>
      </c>
      <c r="E449" s="770" t="s">
        <v>1053</v>
      </c>
      <c r="F449" s="772"/>
      <c r="G449" s="788"/>
      <c r="H449" s="768"/>
    </row>
    <row r="450" spans="1:54" ht="24" customHeight="1">
      <c r="A450" s="393">
        <v>7131920002</v>
      </c>
      <c r="B450" s="389" t="s">
        <v>1054</v>
      </c>
      <c r="C450" s="390" t="s">
        <v>5</v>
      </c>
      <c r="D450" s="763">
        <v>117398.63</v>
      </c>
      <c r="E450" s="770" t="s">
        <v>1055</v>
      </c>
      <c r="F450" s="772"/>
      <c r="G450" s="788"/>
      <c r="H450" s="768"/>
    </row>
    <row r="451" spans="1:54" ht="24" customHeight="1">
      <c r="A451" s="393">
        <v>7131920003</v>
      </c>
      <c r="B451" s="389" t="s">
        <v>1056</v>
      </c>
      <c r="C451" s="390" t="s">
        <v>5</v>
      </c>
      <c r="D451" s="763">
        <v>379797.6</v>
      </c>
      <c r="E451" s="770" t="s">
        <v>1057</v>
      </c>
      <c r="F451" s="772"/>
      <c r="G451" s="788"/>
      <c r="H451" s="768"/>
    </row>
    <row r="452" spans="1:54" ht="24" customHeight="1">
      <c r="A452" s="760">
        <v>7131920112</v>
      </c>
      <c r="B452" s="803" t="s">
        <v>1058</v>
      </c>
      <c r="C452" s="762" t="s">
        <v>93</v>
      </c>
      <c r="D452" s="763">
        <v>420462.61</v>
      </c>
      <c r="E452" s="770" t="s">
        <v>1059</v>
      </c>
      <c r="F452" s="834"/>
      <c r="G452" s="786"/>
      <c r="H452" s="768"/>
    </row>
    <row r="453" spans="1:54" ht="24" customHeight="1">
      <c r="A453" s="760">
        <v>7131920253</v>
      </c>
      <c r="B453" s="761" t="s">
        <v>1060</v>
      </c>
      <c r="C453" s="762" t="s">
        <v>93</v>
      </c>
      <c r="D453" s="763">
        <v>960.3</v>
      </c>
      <c r="E453" s="770" t="s">
        <v>1061</v>
      </c>
      <c r="F453" s="772"/>
      <c r="G453" s="786"/>
      <c r="H453" s="768"/>
    </row>
    <row r="454" spans="1:54" ht="24" customHeight="1">
      <c r="A454" s="760">
        <v>7131920254</v>
      </c>
      <c r="B454" s="761" t="s">
        <v>1062</v>
      </c>
      <c r="C454" s="762" t="s">
        <v>93</v>
      </c>
      <c r="D454" s="763">
        <v>2305.88</v>
      </c>
      <c r="E454" s="770" t="s">
        <v>1063</v>
      </c>
      <c r="F454" s="772"/>
      <c r="G454" s="786"/>
      <c r="H454" s="768"/>
      <c r="R454" s="755">
        <f>(13550-9794.56)/9794.56*100</f>
        <v>38.342100104547839</v>
      </c>
    </row>
    <row r="455" spans="1:54" ht="24" customHeight="1">
      <c r="A455" s="760">
        <v>7131920256</v>
      </c>
      <c r="B455" s="761" t="s">
        <v>1064</v>
      </c>
      <c r="C455" s="762" t="s">
        <v>93</v>
      </c>
      <c r="D455" s="763">
        <v>4460.3</v>
      </c>
      <c r="E455" s="770" t="s">
        <v>1065</v>
      </c>
      <c r="F455" s="772"/>
      <c r="G455" s="786"/>
      <c r="H455" s="768"/>
      <c r="R455" s="755">
        <f>(20500-15293.6)/15293.6*100</f>
        <v>34.042998378406651</v>
      </c>
    </row>
    <row r="456" spans="1:54" ht="24" customHeight="1">
      <c r="A456" s="760">
        <v>7131920258</v>
      </c>
      <c r="B456" s="761" t="s">
        <v>1066</v>
      </c>
      <c r="C456" s="762" t="s">
        <v>93</v>
      </c>
      <c r="D456" s="763">
        <v>6261.77</v>
      </c>
      <c r="E456" s="770" t="s">
        <v>1067</v>
      </c>
      <c r="F456" s="772"/>
      <c r="G456" s="786"/>
      <c r="H456" s="768"/>
      <c r="R456" s="755">
        <f>(33650-24258.16)/24258.16*100</f>
        <v>38.716209308537827</v>
      </c>
    </row>
    <row r="457" spans="1:54" ht="24" customHeight="1">
      <c r="A457" s="760">
        <v>7131920259</v>
      </c>
      <c r="B457" s="761" t="s">
        <v>1068</v>
      </c>
      <c r="C457" s="762" t="s">
        <v>93</v>
      </c>
      <c r="D457" s="763">
        <v>8495.6</v>
      </c>
      <c r="E457" s="770" t="s">
        <v>1069</v>
      </c>
      <c r="F457" s="772"/>
      <c r="G457" s="786"/>
      <c r="H457" s="768"/>
      <c r="R457" s="755">
        <f>(51000-30258)/30258*100</f>
        <v>68.550465992464808</v>
      </c>
    </row>
    <row r="458" spans="1:54" ht="24" customHeight="1">
      <c r="A458" s="760">
        <v>7131920260</v>
      </c>
      <c r="B458" s="761" t="s">
        <v>1070</v>
      </c>
      <c r="C458" s="762" t="s">
        <v>93</v>
      </c>
      <c r="D458" s="763">
        <v>12832.35</v>
      </c>
      <c r="E458" s="770" t="s">
        <v>1071</v>
      </c>
      <c r="F458" s="772"/>
      <c r="G458" s="786"/>
      <c r="H458" s="768"/>
      <c r="R458" s="755">
        <f>(67000-44299.43)/44299.43*100</f>
        <v>51.243481010929479</v>
      </c>
    </row>
    <row r="459" spans="1:54" s="782" customFormat="1" ht="24" customHeight="1">
      <c r="A459" s="790">
        <v>7131930109</v>
      </c>
      <c r="B459" s="791" t="s">
        <v>1072</v>
      </c>
      <c r="C459" s="802" t="s">
        <v>93</v>
      </c>
      <c r="D459" s="994"/>
      <c r="E459" s="793" t="s">
        <v>1073</v>
      </c>
      <c r="F459" s="779"/>
      <c r="G459" s="789" t="s">
        <v>391</v>
      </c>
      <c r="H459" s="781"/>
    </row>
    <row r="460" spans="1:54" s="775" customFormat="1" ht="24" customHeight="1">
      <c r="A460" s="760">
        <v>7131930221</v>
      </c>
      <c r="B460" s="761" t="s">
        <v>1074</v>
      </c>
      <c r="C460" s="762" t="s">
        <v>93</v>
      </c>
      <c r="D460" s="763">
        <v>10471.34</v>
      </c>
      <c r="E460" s="770" t="s">
        <v>1075</v>
      </c>
      <c r="F460" s="772"/>
      <c r="G460" s="786"/>
      <c r="H460" s="768"/>
      <c r="I460" s="755"/>
      <c r="J460" s="755"/>
      <c r="K460" s="755"/>
      <c r="L460" s="755"/>
      <c r="M460" s="755"/>
      <c r="N460" s="755"/>
      <c r="O460" s="755"/>
      <c r="P460" s="755"/>
      <c r="Q460" s="755"/>
      <c r="R460" s="755"/>
      <c r="S460" s="755"/>
      <c r="T460" s="755"/>
      <c r="U460" s="755"/>
      <c r="V460" s="755"/>
      <c r="W460" s="755"/>
      <c r="X460" s="755"/>
      <c r="Y460" s="755"/>
      <c r="Z460" s="755"/>
      <c r="AA460" s="755"/>
      <c r="AB460" s="755"/>
      <c r="AC460" s="755"/>
      <c r="AD460" s="755"/>
      <c r="AE460" s="755"/>
      <c r="AF460" s="755"/>
      <c r="AG460" s="755"/>
      <c r="AH460" s="755"/>
      <c r="AI460" s="755"/>
      <c r="AJ460" s="755"/>
      <c r="AK460" s="755"/>
      <c r="AL460" s="755"/>
      <c r="AM460" s="755"/>
      <c r="AN460" s="755"/>
      <c r="AO460" s="755"/>
      <c r="AP460" s="755"/>
      <c r="AQ460" s="755"/>
      <c r="AR460" s="755"/>
      <c r="AS460" s="755"/>
      <c r="AT460" s="755"/>
      <c r="AU460" s="755"/>
      <c r="AV460" s="755"/>
      <c r="AW460" s="755"/>
      <c r="AX460" s="755"/>
      <c r="AY460" s="755"/>
      <c r="AZ460" s="755"/>
      <c r="BA460" s="755"/>
      <c r="BB460" s="755"/>
    </row>
    <row r="461" spans="1:54" s="775" customFormat="1" ht="24" customHeight="1">
      <c r="A461" s="760">
        <v>7131930321</v>
      </c>
      <c r="B461" s="761" t="s">
        <v>1076</v>
      </c>
      <c r="C461" s="762" t="s">
        <v>93</v>
      </c>
      <c r="D461" s="763">
        <v>23249.279999999999</v>
      </c>
      <c r="E461" s="770" t="s">
        <v>1077</v>
      </c>
      <c r="F461" s="772"/>
      <c r="G461" s="786"/>
      <c r="H461" s="768"/>
      <c r="I461" s="755"/>
      <c r="J461" s="755"/>
      <c r="K461" s="755"/>
      <c r="L461" s="755"/>
      <c r="M461" s="755"/>
      <c r="N461" s="755"/>
      <c r="O461" s="755"/>
      <c r="P461" s="755"/>
      <c r="Q461" s="755"/>
      <c r="R461" s="755"/>
      <c r="S461" s="755"/>
      <c r="T461" s="755"/>
      <c r="U461" s="755"/>
      <c r="V461" s="755"/>
      <c r="W461" s="755"/>
      <c r="X461" s="755"/>
      <c r="Y461" s="755"/>
      <c r="Z461" s="755"/>
      <c r="AA461" s="755"/>
      <c r="AB461" s="755"/>
      <c r="AC461" s="755"/>
      <c r="AD461" s="755"/>
      <c r="AE461" s="755"/>
      <c r="AF461" s="755"/>
      <c r="AG461" s="755"/>
      <c r="AH461" s="755"/>
      <c r="AI461" s="755"/>
      <c r="AJ461" s="755"/>
      <c r="AK461" s="755"/>
      <c r="AL461" s="755"/>
      <c r="AM461" s="755"/>
      <c r="AN461" s="755"/>
      <c r="AO461" s="755"/>
      <c r="AP461" s="755"/>
      <c r="AQ461" s="755"/>
      <c r="AR461" s="755"/>
      <c r="AS461" s="755"/>
      <c r="AT461" s="755"/>
      <c r="AU461" s="755"/>
      <c r="AV461" s="755"/>
      <c r="AW461" s="755"/>
      <c r="AX461" s="755"/>
      <c r="AY461" s="755"/>
      <c r="AZ461" s="755"/>
      <c r="BA461" s="755"/>
      <c r="BB461" s="755"/>
    </row>
    <row r="462" spans="1:54" s="775" customFormat="1" ht="24" customHeight="1">
      <c r="A462" s="835">
        <v>7131930412</v>
      </c>
      <c r="B462" s="774" t="s">
        <v>1078</v>
      </c>
      <c r="C462" s="836" t="s">
        <v>93</v>
      </c>
      <c r="D462" s="763">
        <v>1237.27</v>
      </c>
      <c r="E462" s="834" t="s">
        <v>1079</v>
      </c>
      <c r="F462" s="772"/>
      <c r="G462" s="786"/>
      <c r="H462" s="768"/>
      <c r="I462" s="755"/>
      <c r="J462" s="755"/>
      <c r="K462" s="755"/>
      <c r="L462" s="755"/>
      <c r="M462" s="755"/>
      <c r="N462" s="755"/>
      <c r="O462" s="755"/>
      <c r="P462" s="755"/>
      <c r="Q462" s="755"/>
      <c r="R462" s="755"/>
      <c r="S462" s="755"/>
      <c r="T462" s="755"/>
      <c r="U462" s="755"/>
      <c r="V462" s="755"/>
      <c r="W462" s="755"/>
      <c r="X462" s="755"/>
      <c r="Y462" s="755"/>
      <c r="Z462" s="755"/>
      <c r="AA462" s="755"/>
      <c r="AB462" s="755"/>
      <c r="AC462" s="755"/>
      <c r="AD462" s="755"/>
      <c r="AE462" s="755"/>
      <c r="AF462" s="755"/>
      <c r="AG462" s="755"/>
      <c r="AH462" s="755"/>
      <c r="AI462" s="755"/>
      <c r="AJ462" s="755"/>
      <c r="AK462" s="755"/>
      <c r="AL462" s="755"/>
      <c r="AM462" s="755"/>
      <c r="AN462" s="755"/>
      <c r="AO462" s="755"/>
      <c r="AP462" s="755"/>
      <c r="AQ462" s="755"/>
      <c r="AR462" s="755"/>
      <c r="AS462" s="755"/>
      <c r="AT462" s="755"/>
      <c r="AU462" s="755"/>
      <c r="AV462" s="755"/>
      <c r="AW462" s="755"/>
      <c r="AX462" s="755"/>
      <c r="AY462" s="755"/>
      <c r="AZ462" s="755"/>
      <c r="BA462" s="755"/>
      <c r="BB462" s="755"/>
    </row>
    <row r="463" spans="1:54" s="775" customFormat="1" ht="24" customHeight="1">
      <c r="A463" s="835">
        <v>7131930415</v>
      </c>
      <c r="B463" s="774" t="s">
        <v>1080</v>
      </c>
      <c r="C463" s="836" t="s">
        <v>93</v>
      </c>
      <c r="D463" s="763">
        <v>3310.46</v>
      </c>
      <c r="E463" s="834" t="s">
        <v>1081</v>
      </c>
      <c r="F463" s="772"/>
      <c r="G463" s="786"/>
      <c r="H463" s="768"/>
      <c r="I463" s="755"/>
      <c r="J463" s="755"/>
      <c r="K463" s="755"/>
      <c r="L463" s="755"/>
      <c r="M463" s="755"/>
      <c r="N463" s="755"/>
      <c r="O463" s="755"/>
      <c r="P463" s="755"/>
      <c r="Q463" s="755"/>
      <c r="R463" s="755"/>
      <c r="S463" s="755"/>
      <c r="T463" s="755"/>
      <c r="U463" s="755"/>
      <c r="V463" s="755"/>
      <c r="W463" s="755"/>
      <c r="X463" s="755"/>
      <c r="Y463" s="755"/>
      <c r="Z463" s="755"/>
      <c r="AA463" s="755"/>
      <c r="AB463" s="755"/>
      <c r="AC463" s="755"/>
      <c r="AD463" s="755"/>
      <c r="AE463" s="755"/>
      <c r="AF463" s="755"/>
      <c r="AG463" s="755"/>
      <c r="AH463" s="755"/>
      <c r="AI463" s="755"/>
      <c r="AJ463" s="755"/>
      <c r="AK463" s="755"/>
      <c r="AL463" s="755"/>
      <c r="AM463" s="755"/>
      <c r="AN463" s="755"/>
      <c r="AO463" s="755"/>
      <c r="AP463" s="755"/>
      <c r="AQ463" s="755"/>
      <c r="AR463" s="755"/>
      <c r="AS463" s="755"/>
      <c r="AT463" s="755"/>
      <c r="AU463" s="755"/>
      <c r="AV463" s="755"/>
      <c r="AW463" s="755"/>
      <c r="AX463" s="755"/>
      <c r="AY463" s="755"/>
      <c r="AZ463" s="755"/>
      <c r="BA463" s="755"/>
      <c r="BB463" s="755"/>
    </row>
    <row r="464" spans="1:54" ht="24" customHeight="1">
      <c r="A464" s="760">
        <v>7131930663</v>
      </c>
      <c r="B464" s="761" t="s">
        <v>1082</v>
      </c>
      <c r="C464" s="762" t="s">
        <v>93</v>
      </c>
      <c r="D464" s="763">
        <v>26094.57</v>
      </c>
      <c r="E464" s="770" t="s">
        <v>1083</v>
      </c>
      <c r="F464" s="772"/>
      <c r="G464" s="786"/>
      <c r="H464" s="768"/>
    </row>
    <row r="465" spans="1:54" ht="24" customHeight="1">
      <c r="A465" s="760">
        <v>7131930752</v>
      </c>
      <c r="B465" s="761" t="s">
        <v>1084</v>
      </c>
      <c r="C465" s="762" t="s">
        <v>93</v>
      </c>
      <c r="D465" s="763">
        <v>45159.49</v>
      </c>
      <c r="E465" s="770" t="s">
        <v>1085</v>
      </c>
      <c r="F465" s="772"/>
      <c r="G465" s="786"/>
      <c r="H465" s="768"/>
    </row>
    <row r="466" spans="1:54" ht="27.75" customHeight="1">
      <c r="A466" s="393">
        <v>7131931091</v>
      </c>
      <c r="B466" s="386" t="s">
        <v>1086</v>
      </c>
      <c r="C466" s="385" t="s">
        <v>52</v>
      </c>
      <c r="D466" s="763">
        <v>34350.79</v>
      </c>
      <c r="E466" s="770"/>
      <c r="F466" s="772"/>
      <c r="G466" s="801"/>
      <c r="H466" s="768"/>
    </row>
    <row r="467" spans="1:54" ht="24" customHeight="1">
      <c r="A467" s="393">
        <v>7131931095</v>
      </c>
      <c r="B467" s="386" t="s">
        <v>1087</v>
      </c>
      <c r="C467" s="385" t="s">
        <v>52</v>
      </c>
      <c r="D467" s="763">
        <v>14583.18</v>
      </c>
      <c r="E467" s="770"/>
      <c r="F467" s="772"/>
      <c r="G467" s="801"/>
      <c r="H467" s="768"/>
    </row>
    <row r="468" spans="1:54" ht="24" customHeight="1">
      <c r="A468" s="760">
        <v>7131940602</v>
      </c>
      <c r="B468" s="761" t="s">
        <v>1088</v>
      </c>
      <c r="C468" s="762" t="s">
        <v>93</v>
      </c>
      <c r="D468" s="763">
        <v>3082.2</v>
      </c>
      <c r="E468" s="770" t="s">
        <v>1089</v>
      </c>
      <c r="F468" s="787"/>
      <c r="G468" s="786"/>
      <c r="H468" s="768"/>
    </row>
    <row r="469" spans="1:54" ht="24" customHeight="1">
      <c r="A469" s="760">
        <v>7131940610</v>
      </c>
      <c r="B469" s="761" t="s">
        <v>1090</v>
      </c>
      <c r="C469" s="762" t="s">
        <v>93</v>
      </c>
      <c r="D469" s="763">
        <v>29280.91</v>
      </c>
      <c r="E469" s="770" t="s">
        <v>1091</v>
      </c>
      <c r="F469" s="787"/>
      <c r="G469" s="786"/>
      <c r="H469" s="768"/>
    </row>
    <row r="470" spans="1:54" ht="24" customHeight="1">
      <c r="A470" s="760">
        <v>7131940612</v>
      </c>
      <c r="B470" s="761" t="s">
        <v>1092</v>
      </c>
      <c r="C470" s="762" t="s">
        <v>93</v>
      </c>
      <c r="D470" s="763">
        <v>29280.91</v>
      </c>
      <c r="E470" s="787"/>
      <c r="F470" s="787"/>
      <c r="G470" s="786"/>
      <c r="H470" s="768"/>
    </row>
    <row r="471" spans="1:54" ht="30" customHeight="1">
      <c r="A471" s="760">
        <v>7131940871</v>
      </c>
      <c r="B471" s="386" t="s">
        <v>1093</v>
      </c>
      <c r="C471" s="385" t="s">
        <v>89</v>
      </c>
      <c r="D471" s="763">
        <v>57681.32</v>
      </c>
      <c r="E471" s="787"/>
      <c r="F471" s="787"/>
      <c r="G471" s="801"/>
      <c r="H471" s="768"/>
    </row>
    <row r="472" spans="1:54" s="775" customFormat="1" ht="24" customHeight="1">
      <c r="A472" s="760">
        <v>7131941762</v>
      </c>
      <c r="B472" s="803" t="s">
        <v>1094</v>
      </c>
      <c r="C472" s="762" t="s">
        <v>93</v>
      </c>
      <c r="D472" s="763">
        <v>154192.41</v>
      </c>
      <c r="E472" s="770" t="s">
        <v>1095</v>
      </c>
      <c r="F472" s="772"/>
      <c r="G472" s="786"/>
      <c r="H472" s="768"/>
      <c r="I472" s="755"/>
      <c r="J472" s="755"/>
      <c r="K472" s="755"/>
      <c r="L472" s="755"/>
      <c r="M472" s="755"/>
      <c r="N472" s="755"/>
      <c r="O472" s="755"/>
      <c r="P472" s="755"/>
      <c r="Q472" s="755"/>
      <c r="R472" s="755"/>
      <c r="S472" s="755"/>
      <c r="T472" s="755"/>
      <c r="U472" s="755"/>
      <c r="V472" s="755"/>
      <c r="W472" s="755"/>
      <c r="X472" s="755"/>
      <c r="Y472" s="755"/>
      <c r="Z472" s="755"/>
      <c r="AA472" s="755"/>
      <c r="AB472" s="755"/>
      <c r="AC472" s="755"/>
      <c r="AD472" s="755"/>
      <c r="AE472" s="755"/>
      <c r="AF472" s="755"/>
      <c r="AG472" s="755"/>
      <c r="AH472" s="755"/>
      <c r="AI472" s="755"/>
      <c r="AJ472" s="755"/>
      <c r="AK472" s="755"/>
      <c r="AL472" s="755"/>
      <c r="AM472" s="755"/>
      <c r="AN472" s="755"/>
      <c r="AO472" s="755"/>
      <c r="AP472" s="755"/>
      <c r="AQ472" s="755"/>
      <c r="AR472" s="755"/>
      <c r="AS472" s="755"/>
      <c r="AT472" s="755"/>
      <c r="AU472" s="755"/>
      <c r="AV472" s="755"/>
      <c r="AW472" s="755"/>
      <c r="AX472" s="755"/>
      <c r="AY472" s="755"/>
      <c r="AZ472" s="755"/>
      <c r="BA472" s="755"/>
      <c r="BB472" s="755"/>
    </row>
    <row r="473" spans="1:54" s="775" customFormat="1" ht="24" customHeight="1">
      <c r="A473" s="760">
        <v>7131943380</v>
      </c>
      <c r="B473" s="803" t="s">
        <v>1096</v>
      </c>
      <c r="C473" s="762" t="s">
        <v>93</v>
      </c>
      <c r="D473" s="763">
        <v>280899.21000000002</v>
      </c>
      <c r="E473" s="772" t="s">
        <v>1097</v>
      </c>
      <c r="F473" s="772"/>
      <c r="G473" s="786"/>
      <c r="H473" s="768"/>
      <c r="I473" s="755"/>
      <c r="J473" s="755"/>
      <c r="K473" s="755"/>
      <c r="L473" s="755"/>
      <c r="M473" s="755"/>
      <c r="N473" s="755"/>
      <c r="O473" s="755"/>
      <c r="P473" s="755"/>
      <c r="Q473" s="755"/>
      <c r="R473" s="755"/>
      <c r="S473" s="755"/>
      <c r="T473" s="755"/>
      <c r="U473" s="755"/>
      <c r="V473" s="755"/>
      <c r="W473" s="755"/>
      <c r="X473" s="755"/>
      <c r="Y473" s="755"/>
      <c r="Z473" s="755"/>
      <c r="AA473" s="755"/>
      <c r="AB473" s="755"/>
      <c r="AC473" s="755"/>
      <c r="AD473" s="755"/>
      <c r="AE473" s="755"/>
      <c r="AF473" s="755"/>
      <c r="AG473" s="755"/>
      <c r="AH473" s="755"/>
      <c r="AI473" s="755"/>
      <c r="AJ473" s="755"/>
      <c r="AK473" s="755"/>
      <c r="AL473" s="755"/>
      <c r="AM473" s="755"/>
      <c r="AN473" s="755"/>
      <c r="AO473" s="755"/>
      <c r="AP473" s="755"/>
      <c r="AQ473" s="755"/>
      <c r="AR473" s="755"/>
      <c r="AS473" s="755"/>
      <c r="AT473" s="755"/>
      <c r="AU473" s="755"/>
      <c r="AV473" s="755"/>
      <c r="AW473" s="755"/>
      <c r="AX473" s="755"/>
      <c r="AY473" s="755"/>
      <c r="AZ473" s="755"/>
      <c r="BA473" s="755"/>
      <c r="BB473" s="755"/>
    </row>
    <row r="474" spans="1:54" ht="28.5" customHeight="1">
      <c r="A474" s="760">
        <v>7131950010</v>
      </c>
      <c r="B474" s="761" t="s">
        <v>1098</v>
      </c>
      <c r="C474" s="762" t="s">
        <v>93</v>
      </c>
      <c r="D474" s="763">
        <v>1331.11</v>
      </c>
      <c r="E474" s="770" t="s">
        <v>1099</v>
      </c>
      <c r="F474" s="772"/>
      <c r="G474" s="786"/>
      <c r="H474" s="768"/>
    </row>
    <row r="475" spans="1:54" ht="27" customHeight="1">
      <c r="A475" s="760">
        <v>7131950012</v>
      </c>
      <c r="B475" s="761" t="s">
        <v>1100</v>
      </c>
      <c r="C475" s="762" t="s">
        <v>93</v>
      </c>
      <c r="D475" s="763">
        <v>1603.46</v>
      </c>
      <c r="E475" s="770" t="s">
        <v>1101</v>
      </c>
      <c r="F475" s="772"/>
      <c r="G475" s="786"/>
      <c r="H475" s="768"/>
    </row>
    <row r="476" spans="1:54" ht="29.25" customHeight="1">
      <c r="A476" s="760">
        <v>7131950015</v>
      </c>
      <c r="B476" s="761" t="s">
        <v>1102</v>
      </c>
      <c r="C476" s="762" t="s">
        <v>93</v>
      </c>
      <c r="D476" s="763">
        <v>50551.61</v>
      </c>
      <c r="E476" s="764"/>
      <c r="F476" s="764"/>
      <c r="G476" s="786"/>
      <c r="H476" s="768"/>
    </row>
    <row r="477" spans="1:54" ht="24" customHeight="1">
      <c r="A477" s="760">
        <v>7131950016</v>
      </c>
      <c r="B477" s="761" t="s">
        <v>1103</v>
      </c>
      <c r="C477" s="762" t="s">
        <v>93</v>
      </c>
      <c r="D477" s="763">
        <v>446178.57</v>
      </c>
      <c r="E477" s="764"/>
      <c r="F477" s="764"/>
      <c r="G477" s="786"/>
      <c r="H477" s="768"/>
    </row>
    <row r="478" spans="1:54" ht="27" customHeight="1">
      <c r="A478" s="760">
        <v>7131950065</v>
      </c>
      <c r="B478" s="761" t="s">
        <v>1104</v>
      </c>
      <c r="C478" s="762" t="s">
        <v>93</v>
      </c>
      <c r="D478" s="763">
        <v>18891.13</v>
      </c>
      <c r="E478" s="770" t="s">
        <v>1105</v>
      </c>
      <c r="F478" s="772"/>
      <c r="G478" s="786"/>
      <c r="H478" s="768"/>
    </row>
    <row r="479" spans="1:54" ht="27" customHeight="1">
      <c r="A479" s="760">
        <v>7131950105</v>
      </c>
      <c r="B479" s="761" t="s">
        <v>1106</v>
      </c>
      <c r="C479" s="762" t="s">
        <v>93</v>
      </c>
      <c r="D479" s="763">
        <v>23614.9</v>
      </c>
      <c r="E479" s="770" t="s">
        <v>1107</v>
      </c>
      <c r="F479" s="772"/>
      <c r="G479" s="786"/>
      <c r="H479" s="768"/>
    </row>
    <row r="480" spans="1:54" ht="27" customHeight="1">
      <c r="A480" s="760">
        <v>7131950200</v>
      </c>
      <c r="B480" s="761" t="s">
        <v>1108</v>
      </c>
      <c r="C480" s="762" t="s">
        <v>93</v>
      </c>
      <c r="D480" s="763">
        <v>47227.82</v>
      </c>
      <c r="E480" s="770" t="s">
        <v>1109</v>
      </c>
      <c r="F480" s="772"/>
      <c r="G480" s="786"/>
      <c r="H480" s="768"/>
    </row>
    <row r="481" spans="1:54" ht="27" customHeight="1">
      <c r="A481" s="760">
        <v>7131950207</v>
      </c>
      <c r="B481" s="761" t="s">
        <v>1110</v>
      </c>
      <c r="C481" s="762" t="s">
        <v>93</v>
      </c>
      <c r="D481" s="763">
        <v>40524.33</v>
      </c>
      <c r="E481" s="770" t="s">
        <v>1111</v>
      </c>
      <c r="F481" s="772"/>
      <c r="G481" s="786"/>
      <c r="H481" s="768"/>
    </row>
    <row r="482" spans="1:54" ht="24" customHeight="1">
      <c r="A482" s="760">
        <v>7131950208</v>
      </c>
      <c r="B482" s="386" t="s">
        <v>1112</v>
      </c>
      <c r="C482" s="385" t="s">
        <v>93</v>
      </c>
      <c r="D482" s="763">
        <v>15533.64</v>
      </c>
      <c r="E482" s="770"/>
      <c r="F482" s="772"/>
      <c r="G482" s="831"/>
      <c r="H482" s="768"/>
    </row>
    <row r="483" spans="1:54" ht="27.75" customHeight="1">
      <c r="A483" s="760">
        <v>7131950209</v>
      </c>
      <c r="B483" s="386" t="s">
        <v>1113</v>
      </c>
      <c r="C483" s="385" t="s">
        <v>93</v>
      </c>
      <c r="D483" s="763">
        <v>22892.01</v>
      </c>
      <c r="E483" s="770"/>
      <c r="F483" s="772"/>
      <c r="G483" s="831"/>
      <c r="H483" s="768"/>
    </row>
    <row r="484" spans="1:54" ht="24" customHeight="1">
      <c r="A484" s="760">
        <v>7131960006</v>
      </c>
      <c r="B484" s="803" t="s">
        <v>1114</v>
      </c>
      <c r="C484" s="762" t="s">
        <v>93</v>
      </c>
      <c r="D484" s="763">
        <v>28893.09</v>
      </c>
      <c r="E484" s="770" t="s">
        <v>1115</v>
      </c>
      <c r="F484" s="772"/>
      <c r="G484" s="786"/>
      <c r="H484" s="768"/>
    </row>
    <row r="485" spans="1:54" ht="24" customHeight="1">
      <c r="A485" s="760">
        <v>7131960007</v>
      </c>
      <c r="B485" s="803" t="s">
        <v>1116</v>
      </c>
      <c r="C485" s="762" t="s">
        <v>93</v>
      </c>
      <c r="D485" s="763">
        <v>31900.75</v>
      </c>
      <c r="E485" s="770" t="s">
        <v>1117</v>
      </c>
      <c r="F485" s="772"/>
      <c r="G485" s="786"/>
      <c r="H485" s="768"/>
    </row>
    <row r="486" spans="1:54" ht="24" customHeight="1">
      <c r="A486" s="760">
        <v>7131960008</v>
      </c>
      <c r="B486" s="761" t="s">
        <v>1118</v>
      </c>
      <c r="C486" s="762" t="s">
        <v>93</v>
      </c>
      <c r="D486" s="763">
        <v>28124.69</v>
      </c>
      <c r="E486" s="770" t="s">
        <v>1119</v>
      </c>
      <c r="F486" s="772"/>
      <c r="G486" s="786"/>
      <c r="H486" s="768"/>
    </row>
    <row r="487" spans="1:54" ht="24" customHeight="1">
      <c r="A487" s="760">
        <v>7131960009</v>
      </c>
      <c r="B487" s="761" t="s">
        <v>1120</v>
      </c>
      <c r="C487" s="762" t="s">
        <v>93</v>
      </c>
      <c r="D487" s="763">
        <v>29632.55</v>
      </c>
      <c r="E487" s="770" t="s">
        <v>1121</v>
      </c>
      <c r="F487" s="772"/>
      <c r="G487" s="786"/>
      <c r="H487" s="768"/>
    </row>
    <row r="488" spans="1:54" ht="24" customHeight="1">
      <c r="A488" s="402">
        <v>7131960010</v>
      </c>
      <c r="B488" s="386" t="s">
        <v>1122</v>
      </c>
      <c r="C488" s="385" t="s">
        <v>93</v>
      </c>
      <c r="D488" s="763">
        <v>91055.26</v>
      </c>
      <c r="E488" s="770"/>
      <c r="F488" s="772"/>
      <c r="G488" s="801"/>
      <c r="H488" s="768"/>
    </row>
    <row r="489" spans="1:54" s="775" customFormat="1" ht="24" customHeight="1">
      <c r="A489" s="760">
        <v>7131960520</v>
      </c>
      <c r="B489" s="761" t="s">
        <v>1123</v>
      </c>
      <c r="C489" s="762" t="s">
        <v>93</v>
      </c>
      <c r="D489" s="763">
        <v>42122.51</v>
      </c>
      <c r="E489" s="770" t="s">
        <v>1124</v>
      </c>
      <c r="F489" s="772"/>
      <c r="G489" s="786"/>
      <c r="H489" s="768"/>
      <c r="I489" s="755"/>
      <c r="J489" s="755"/>
      <c r="K489" s="755"/>
      <c r="L489" s="755"/>
      <c r="M489" s="755"/>
      <c r="N489" s="755"/>
      <c r="O489" s="755"/>
      <c r="P489" s="755"/>
      <c r="Q489" s="755"/>
      <c r="R489" s="755"/>
      <c r="S489" s="755"/>
      <c r="T489" s="755"/>
      <c r="U489" s="755"/>
      <c r="V489" s="755"/>
      <c r="W489" s="755"/>
      <c r="X489" s="755"/>
      <c r="Y489" s="755"/>
      <c r="Z489" s="755"/>
      <c r="AA489" s="755"/>
      <c r="AB489" s="755"/>
      <c r="AC489" s="755"/>
      <c r="AD489" s="755"/>
      <c r="AE489" s="755"/>
      <c r="AF489" s="755"/>
      <c r="AG489" s="755"/>
      <c r="AH489" s="755"/>
      <c r="AI489" s="755"/>
      <c r="AJ489" s="755"/>
      <c r="AK489" s="755"/>
      <c r="AL489" s="755"/>
      <c r="AM489" s="755"/>
      <c r="AN489" s="755"/>
      <c r="AO489" s="755"/>
      <c r="AP489" s="755"/>
      <c r="AQ489" s="755"/>
      <c r="AR489" s="755"/>
      <c r="AS489" s="755"/>
      <c r="AT489" s="755"/>
      <c r="AU489" s="755"/>
      <c r="AV489" s="755"/>
      <c r="AW489" s="755"/>
      <c r="AX489" s="755"/>
      <c r="AY489" s="755"/>
      <c r="AZ489" s="755"/>
      <c r="BA489" s="755"/>
      <c r="BB489" s="755"/>
    </row>
    <row r="490" spans="1:54" s="775" customFormat="1" ht="24" customHeight="1">
      <c r="A490" s="760">
        <v>7131960522</v>
      </c>
      <c r="B490" s="761" t="s">
        <v>1125</v>
      </c>
      <c r="C490" s="762" t="s">
        <v>93</v>
      </c>
      <c r="D490" s="763">
        <v>42392.800000000003</v>
      </c>
      <c r="E490" s="770" t="s">
        <v>1126</v>
      </c>
      <c r="F490" s="772"/>
      <c r="G490" s="786"/>
      <c r="H490" s="768"/>
      <c r="I490" s="755"/>
      <c r="J490" s="755"/>
      <c r="K490" s="755"/>
      <c r="L490" s="755"/>
      <c r="M490" s="755"/>
      <c r="N490" s="755"/>
      <c r="O490" s="755"/>
      <c r="P490" s="755"/>
      <c r="Q490" s="755"/>
      <c r="R490" s="755"/>
      <c r="S490" s="755"/>
      <c r="T490" s="755"/>
      <c r="U490" s="755"/>
      <c r="V490" s="755"/>
      <c r="W490" s="755"/>
      <c r="X490" s="755"/>
      <c r="Y490" s="755"/>
      <c r="Z490" s="755"/>
      <c r="AA490" s="755"/>
      <c r="AB490" s="755"/>
      <c r="AC490" s="755"/>
      <c r="AD490" s="755"/>
      <c r="AE490" s="755"/>
      <c r="AF490" s="755"/>
      <c r="AG490" s="755"/>
      <c r="AH490" s="755"/>
      <c r="AI490" s="755"/>
      <c r="AJ490" s="755"/>
      <c r="AK490" s="755"/>
      <c r="AL490" s="755"/>
      <c r="AM490" s="755"/>
      <c r="AN490" s="755"/>
      <c r="AO490" s="755"/>
      <c r="AP490" s="755"/>
      <c r="AQ490" s="755"/>
      <c r="AR490" s="755"/>
      <c r="AS490" s="755"/>
      <c r="AT490" s="755"/>
      <c r="AU490" s="755"/>
      <c r="AV490" s="755"/>
      <c r="AW490" s="755"/>
      <c r="AX490" s="755"/>
      <c r="AY490" s="755"/>
      <c r="AZ490" s="755"/>
      <c r="BA490" s="755"/>
      <c r="BB490" s="755"/>
    </row>
    <row r="491" spans="1:54" s="775" customFormat="1" ht="24" customHeight="1">
      <c r="A491" s="760">
        <v>7131960524</v>
      </c>
      <c r="B491" s="761" t="s">
        <v>1127</v>
      </c>
      <c r="C491" s="762" t="s">
        <v>93</v>
      </c>
      <c r="D491" s="763">
        <v>43018.74</v>
      </c>
      <c r="E491" s="770" t="s">
        <v>1128</v>
      </c>
      <c r="F491" s="772"/>
      <c r="G491" s="786"/>
      <c r="H491" s="768"/>
      <c r="I491" s="755"/>
      <c r="J491" s="755"/>
      <c r="K491" s="755"/>
      <c r="L491" s="755"/>
      <c r="M491" s="755"/>
      <c r="N491" s="755"/>
      <c r="O491" s="755"/>
      <c r="P491" s="755"/>
      <c r="Q491" s="755"/>
      <c r="R491" s="755"/>
      <c r="S491" s="755"/>
      <c r="T491" s="755"/>
      <c r="U491" s="755"/>
      <c r="V491" s="755"/>
      <c r="W491" s="755"/>
      <c r="X491" s="755"/>
      <c r="Y491" s="755"/>
      <c r="Z491" s="755"/>
      <c r="AA491" s="755"/>
      <c r="AB491" s="755"/>
      <c r="AC491" s="755"/>
      <c r="AD491" s="755"/>
      <c r="AE491" s="755"/>
      <c r="AF491" s="755"/>
      <c r="AG491" s="755"/>
      <c r="AH491" s="755"/>
      <c r="AI491" s="755"/>
      <c r="AJ491" s="755"/>
      <c r="AK491" s="755"/>
      <c r="AL491" s="755"/>
      <c r="AM491" s="755"/>
      <c r="AN491" s="755"/>
      <c r="AO491" s="755"/>
      <c r="AP491" s="755"/>
      <c r="AQ491" s="755"/>
      <c r="AR491" s="755"/>
      <c r="AS491" s="755"/>
      <c r="AT491" s="755"/>
      <c r="AU491" s="755"/>
      <c r="AV491" s="755"/>
      <c r="AW491" s="755"/>
      <c r="AX491" s="755"/>
      <c r="AY491" s="755"/>
      <c r="AZ491" s="755"/>
      <c r="BA491" s="755"/>
      <c r="BB491" s="755"/>
    </row>
    <row r="492" spans="1:54" ht="45" customHeight="1">
      <c r="A492" s="769">
        <v>7132002234</v>
      </c>
      <c r="B492" s="770" t="s">
        <v>1129</v>
      </c>
      <c r="C492" s="771" t="s">
        <v>347</v>
      </c>
      <c r="D492" s="763">
        <v>224.48</v>
      </c>
      <c r="E492" s="772"/>
      <c r="F492" s="772"/>
      <c r="G492" s="786"/>
      <c r="H492" s="768"/>
    </row>
    <row r="493" spans="1:54" ht="24" customHeight="1">
      <c r="A493" s="769">
        <v>7132004003</v>
      </c>
      <c r="B493" s="770" t="s">
        <v>1130</v>
      </c>
      <c r="C493" s="771" t="s">
        <v>347</v>
      </c>
      <c r="D493" s="763">
        <v>143.91</v>
      </c>
      <c r="E493" s="772"/>
      <c r="F493" s="772"/>
      <c r="G493" s="786"/>
      <c r="H493" s="768"/>
    </row>
    <row r="494" spans="1:54" ht="24" customHeight="1">
      <c r="A494" s="769">
        <v>7132004004</v>
      </c>
      <c r="B494" s="770" t="s">
        <v>1131</v>
      </c>
      <c r="C494" s="771" t="s">
        <v>347</v>
      </c>
      <c r="D494" s="763">
        <v>15.1</v>
      </c>
      <c r="E494" s="772"/>
      <c r="F494" s="772"/>
      <c r="G494" s="786"/>
      <c r="H494" s="768"/>
    </row>
    <row r="495" spans="1:54" ht="24" customHeight="1">
      <c r="A495" s="769">
        <v>7132011171</v>
      </c>
      <c r="B495" s="770" t="s">
        <v>1132</v>
      </c>
      <c r="C495" s="771" t="s">
        <v>347</v>
      </c>
      <c r="D495" s="763">
        <v>530.55999999999995</v>
      </c>
      <c r="E495" s="772"/>
      <c r="F495" s="772"/>
      <c r="G495" s="801"/>
      <c r="H495" s="768"/>
    </row>
    <row r="496" spans="1:54" ht="24" customHeight="1">
      <c r="A496" s="769">
        <v>7132013331</v>
      </c>
      <c r="B496" s="770" t="s">
        <v>1133</v>
      </c>
      <c r="C496" s="771" t="s">
        <v>347</v>
      </c>
      <c r="D496" s="763">
        <v>539.91</v>
      </c>
      <c r="E496" s="772" t="s">
        <v>1134</v>
      </c>
      <c r="F496" s="772"/>
      <c r="G496" s="786"/>
      <c r="H496" s="768"/>
    </row>
    <row r="497" spans="1:8" ht="24" customHeight="1">
      <c r="A497" s="769">
        <v>7132014014</v>
      </c>
      <c r="B497" s="770" t="s">
        <v>1135</v>
      </c>
      <c r="C497" s="771" t="s">
        <v>347</v>
      </c>
      <c r="D497" s="763">
        <v>3698.44</v>
      </c>
      <c r="E497" s="772"/>
      <c r="F497" s="772"/>
      <c r="G497" s="786"/>
      <c r="H497" s="768"/>
    </row>
    <row r="498" spans="1:8" ht="24" customHeight="1">
      <c r="A498" s="769">
        <v>7132028159</v>
      </c>
      <c r="B498" s="770" t="s">
        <v>1136</v>
      </c>
      <c r="C498" s="771" t="s">
        <v>347</v>
      </c>
      <c r="D498" s="763">
        <v>1436.34</v>
      </c>
      <c r="E498" s="772"/>
      <c r="F498" s="772"/>
      <c r="G498" s="786"/>
      <c r="H498" s="768"/>
    </row>
    <row r="499" spans="1:8" ht="24" customHeight="1">
      <c r="A499" s="769">
        <v>7132028160</v>
      </c>
      <c r="B499" s="770" t="s">
        <v>1137</v>
      </c>
      <c r="C499" s="771" t="s">
        <v>347</v>
      </c>
      <c r="D499" s="763">
        <v>444.41</v>
      </c>
      <c r="E499" s="772"/>
      <c r="F499" s="772"/>
      <c r="G499" s="786"/>
      <c r="H499" s="768"/>
    </row>
    <row r="500" spans="1:8" ht="24" customHeight="1">
      <c r="A500" s="769">
        <v>7132061858</v>
      </c>
      <c r="B500" s="770" t="s">
        <v>1138</v>
      </c>
      <c r="C500" s="771" t="s">
        <v>347</v>
      </c>
      <c r="D500" s="763">
        <v>247.05</v>
      </c>
      <c r="E500" s="770" t="s">
        <v>1139</v>
      </c>
      <c r="F500" s="772"/>
      <c r="G500" s="786"/>
      <c r="H500" s="768"/>
    </row>
    <row r="501" spans="1:8" ht="24" customHeight="1">
      <c r="A501" s="769">
        <v>7132072006</v>
      </c>
      <c r="B501" s="770" t="s">
        <v>1140</v>
      </c>
      <c r="C501" s="771" t="s">
        <v>347</v>
      </c>
      <c r="D501" s="763">
        <v>79.900000000000006</v>
      </c>
      <c r="E501" s="772" t="s">
        <v>1141</v>
      </c>
      <c r="F501" s="772"/>
      <c r="G501" s="786"/>
      <c r="H501" s="768"/>
    </row>
    <row r="502" spans="1:8" ht="24" customHeight="1">
      <c r="A502" s="769">
        <v>7132072004</v>
      </c>
      <c r="B502" s="770" t="s">
        <v>1142</v>
      </c>
      <c r="C502" s="771" t="s">
        <v>347</v>
      </c>
      <c r="D502" s="763">
        <v>74.83</v>
      </c>
      <c r="E502" s="772" t="s">
        <v>1143</v>
      </c>
      <c r="F502" s="772"/>
      <c r="G502" s="772"/>
      <c r="H502" s="768"/>
    </row>
    <row r="503" spans="1:8" ht="24" customHeight="1">
      <c r="A503" s="769">
        <v>7132072008</v>
      </c>
      <c r="B503" s="770" t="s">
        <v>1144</v>
      </c>
      <c r="C503" s="771" t="s">
        <v>347</v>
      </c>
      <c r="D503" s="763">
        <v>69.760000000000005</v>
      </c>
      <c r="E503" s="772" t="s">
        <v>1145</v>
      </c>
      <c r="F503" s="772"/>
      <c r="G503" s="786"/>
      <c r="H503" s="768"/>
    </row>
    <row r="504" spans="1:8" s="782" customFormat="1" ht="24" customHeight="1">
      <c r="A504" s="812">
        <v>7132072522</v>
      </c>
      <c r="B504" s="793" t="s">
        <v>1146</v>
      </c>
      <c r="C504" s="792" t="s">
        <v>347</v>
      </c>
      <c r="D504" s="994"/>
      <c r="E504" s="793" t="s">
        <v>1147</v>
      </c>
      <c r="F504" s="779"/>
      <c r="G504" s="789" t="s">
        <v>391</v>
      </c>
      <c r="H504" s="781"/>
    </row>
    <row r="505" spans="1:8" ht="39.75" customHeight="1">
      <c r="A505" s="769">
        <v>7132074032</v>
      </c>
      <c r="B505" s="770" t="s">
        <v>1148</v>
      </c>
      <c r="C505" s="771" t="s">
        <v>1149</v>
      </c>
      <c r="D505" s="763">
        <v>1740.05</v>
      </c>
      <c r="E505" s="772" t="s">
        <v>1150</v>
      </c>
      <c r="F505" s="772"/>
      <c r="G505" s="764"/>
      <c r="H505" s="768"/>
    </row>
    <row r="506" spans="1:8" ht="24" customHeight="1">
      <c r="A506" s="769">
        <v>7132074033</v>
      </c>
      <c r="B506" s="770" t="s">
        <v>1151</v>
      </c>
      <c r="C506" s="771" t="s">
        <v>1149</v>
      </c>
      <c r="D506" s="763">
        <v>719.1</v>
      </c>
      <c r="E506" s="772"/>
      <c r="F506" s="772"/>
      <c r="G506" s="764"/>
      <c r="H506" s="768"/>
    </row>
    <row r="507" spans="1:8" ht="44.25" customHeight="1">
      <c r="A507" s="769">
        <v>7132074034</v>
      </c>
      <c r="B507" s="770" t="s">
        <v>1152</v>
      </c>
      <c r="C507" s="771" t="s">
        <v>1149</v>
      </c>
      <c r="D507" s="763">
        <v>823.1</v>
      </c>
      <c r="E507" s="772" t="s">
        <v>1153</v>
      </c>
      <c r="F507" s="772"/>
      <c r="G507" s="764"/>
      <c r="H507" s="768"/>
    </row>
    <row r="508" spans="1:8" ht="24" customHeight="1">
      <c r="A508" s="769">
        <v>7132074035</v>
      </c>
      <c r="B508" s="770" t="s">
        <v>1154</v>
      </c>
      <c r="C508" s="771" t="s">
        <v>347</v>
      </c>
      <c r="D508" s="763">
        <v>533.92999999999995</v>
      </c>
      <c r="E508" s="772"/>
      <c r="F508" s="772"/>
      <c r="G508" s="764"/>
      <c r="H508" s="768"/>
    </row>
    <row r="509" spans="1:8" ht="27.75" customHeight="1">
      <c r="A509" s="769">
        <v>7132074036</v>
      </c>
      <c r="B509" s="770" t="s">
        <v>1155</v>
      </c>
      <c r="C509" s="771" t="s">
        <v>1149</v>
      </c>
      <c r="D509" s="763">
        <v>1585.32</v>
      </c>
      <c r="E509" s="772" t="s">
        <v>1156</v>
      </c>
      <c r="F509" s="772"/>
      <c r="G509" s="764"/>
      <c r="H509" s="768"/>
    </row>
    <row r="510" spans="1:8" ht="24" customHeight="1">
      <c r="A510" s="769">
        <v>7132088614</v>
      </c>
      <c r="B510" s="770" t="s">
        <v>1157</v>
      </c>
      <c r="C510" s="771" t="s">
        <v>347</v>
      </c>
      <c r="D510" s="763">
        <v>1321.44</v>
      </c>
      <c r="E510" s="772"/>
      <c r="F510" s="772"/>
      <c r="G510" s="764"/>
      <c r="H510" s="768"/>
    </row>
    <row r="511" spans="1:8" ht="24" customHeight="1">
      <c r="A511" s="769">
        <v>7132088615</v>
      </c>
      <c r="B511" s="770" t="s">
        <v>1158</v>
      </c>
      <c r="C511" s="771" t="s">
        <v>347</v>
      </c>
      <c r="D511" s="763">
        <v>725.21</v>
      </c>
      <c r="E511" s="772"/>
      <c r="F511" s="772"/>
      <c r="G511" s="764"/>
      <c r="H511" s="768"/>
    </row>
    <row r="512" spans="1:8" ht="105.75" customHeight="1">
      <c r="A512" s="760">
        <v>7132200014</v>
      </c>
      <c r="B512" s="386" t="s">
        <v>1159</v>
      </c>
      <c r="C512" s="762" t="s">
        <v>93</v>
      </c>
      <c r="D512" s="763">
        <v>174623.28</v>
      </c>
      <c r="E512" s="772" t="s">
        <v>1160</v>
      </c>
      <c r="F512" s="772"/>
      <c r="G512" s="761"/>
      <c r="H512" s="768"/>
    </row>
    <row r="513" spans="1:8" ht="24" customHeight="1">
      <c r="A513" s="760">
        <v>7132200812</v>
      </c>
      <c r="B513" s="761" t="s">
        <v>1161</v>
      </c>
      <c r="C513" s="762" t="s">
        <v>93</v>
      </c>
      <c r="D513" s="763">
        <v>2117.9899999999998</v>
      </c>
      <c r="E513" s="770" t="s">
        <v>1162</v>
      </c>
      <c r="F513" s="772"/>
      <c r="G513" s="764"/>
      <c r="H513" s="768"/>
    </row>
    <row r="514" spans="1:8" ht="24" customHeight="1">
      <c r="A514" s="760">
        <v>7132200813</v>
      </c>
      <c r="B514" s="761" t="s">
        <v>1163</v>
      </c>
      <c r="C514" s="762" t="s">
        <v>93</v>
      </c>
      <c r="D514" s="763">
        <v>4234.66</v>
      </c>
      <c r="E514" s="770" t="s">
        <v>1162</v>
      </c>
      <c r="F514" s="772"/>
      <c r="G514" s="764"/>
      <c r="H514" s="768"/>
    </row>
    <row r="515" spans="1:8" ht="24" customHeight="1">
      <c r="A515" s="760">
        <v>7132200814</v>
      </c>
      <c r="B515" s="761" t="s">
        <v>1164</v>
      </c>
      <c r="C515" s="762" t="s">
        <v>93</v>
      </c>
      <c r="D515" s="763">
        <v>5088.22</v>
      </c>
      <c r="E515" s="770" t="s">
        <v>1162</v>
      </c>
      <c r="F515" s="772"/>
      <c r="G515" s="764"/>
      <c r="H515" s="768"/>
    </row>
    <row r="516" spans="1:8" ht="24" customHeight="1">
      <c r="A516" s="760">
        <v>7132200815</v>
      </c>
      <c r="B516" s="761" t="s">
        <v>1165</v>
      </c>
      <c r="C516" s="762" t="s">
        <v>93</v>
      </c>
      <c r="D516" s="763">
        <v>8444.1200000000008</v>
      </c>
      <c r="E516" s="770" t="s">
        <v>1162</v>
      </c>
      <c r="F516" s="772"/>
      <c r="G516" s="764"/>
      <c r="H516" s="768"/>
    </row>
    <row r="517" spans="1:8" ht="97.5" customHeight="1">
      <c r="A517" s="760">
        <v>7132200826</v>
      </c>
      <c r="B517" s="761" t="s">
        <v>1166</v>
      </c>
      <c r="C517" s="762" t="s">
        <v>93</v>
      </c>
      <c r="D517" s="763">
        <v>230907.67</v>
      </c>
      <c r="E517" s="770" t="s">
        <v>1167</v>
      </c>
      <c r="F517" s="772"/>
      <c r="G517" s="764"/>
      <c r="H517" s="768"/>
    </row>
    <row r="518" spans="1:8" s="782" customFormat="1" ht="24" customHeight="1">
      <c r="A518" s="812">
        <v>7132210007</v>
      </c>
      <c r="B518" s="791" t="s">
        <v>1168</v>
      </c>
      <c r="C518" s="802" t="s">
        <v>93</v>
      </c>
      <c r="D518" s="994"/>
      <c r="E518" s="793" t="s">
        <v>1169</v>
      </c>
      <c r="F518" s="779"/>
      <c r="G518" s="780" t="s">
        <v>391</v>
      </c>
      <c r="H518" s="781"/>
    </row>
    <row r="519" spans="1:8" s="782" customFormat="1" ht="24" customHeight="1">
      <c r="A519" s="812">
        <v>7132210008</v>
      </c>
      <c r="B519" s="791" t="s">
        <v>1170</v>
      </c>
      <c r="C519" s="802" t="s">
        <v>93</v>
      </c>
      <c r="D519" s="994"/>
      <c r="E519" s="793" t="s">
        <v>1171</v>
      </c>
      <c r="F519" s="779"/>
      <c r="G519" s="780" t="s">
        <v>391</v>
      </c>
      <c r="H519" s="781"/>
    </row>
    <row r="520" spans="1:8" s="782" customFormat="1" ht="24" customHeight="1">
      <c r="A520" s="812">
        <v>7132210009</v>
      </c>
      <c r="B520" s="791" t="s">
        <v>1172</v>
      </c>
      <c r="C520" s="802" t="s">
        <v>93</v>
      </c>
      <c r="D520" s="994"/>
      <c r="E520" s="793" t="s">
        <v>1173</v>
      </c>
      <c r="F520" s="779"/>
      <c r="G520" s="780" t="s">
        <v>391</v>
      </c>
      <c r="H520" s="781"/>
    </row>
    <row r="521" spans="1:8" s="782" customFormat="1" ht="24" customHeight="1">
      <c r="A521" s="812">
        <v>7132210010</v>
      </c>
      <c r="B521" s="791" t="s">
        <v>1174</v>
      </c>
      <c r="C521" s="802" t="s">
        <v>93</v>
      </c>
      <c r="D521" s="994"/>
      <c r="E521" s="793" t="s">
        <v>1175</v>
      </c>
      <c r="F521" s="779"/>
      <c r="G521" s="780" t="s">
        <v>391</v>
      </c>
      <c r="H521" s="781"/>
    </row>
    <row r="522" spans="1:8" s="782" customFormat="1" ht="24" customHeight="1">
      <c r="A522" s="812">
        <v>7132210011</v>
      </c>
      <c r="B522" s="791" t="s">
        <v>1176</v>
      </c>
      <c r="C522" s="802" t="s">
        <v>93</v>
      </c>
      <c r="D522" s="994"/>
      <c r="E522" s="793" t="s">
        <v>1177</v>
      </c>
      <c r="F522" s="779"/>
      <c r="G522" s="780" t="s">
        <v>391</v>
      </c>
      <c r="H522" s="781"/>
    </row>
    <row r="523" spans="1:8" s="782" customFormat="1" ht="41.25" customHeight="1">
      <c r="A523" s="812">
        <v>7132210012</v>
      </c>
      <c r="B523" s="791" t="s">
        <v>1178</v>
      </c>
      <c r="C523" s="802" t="s">
        <v>93</v>
      </c>
      <c r="D523" s="994"/>
      <c r="E523" s="793" t="s">
        <v>1179</v>
      </c>
      <c r="F523" s="837"/>
      <c r="G523" s="789" t="s">
        <v>391</v>
      </c>
      <c r="H523" s="781"/>
    </row>
    <row r="524" spans="1:8" s="782" customFormat="1" ht="43.5" customHeight="1">
      <c r="A524" s="812">
        <v>7132210015</v>
      </c>
      <c r="B524" s="793" t="s">
        <v>1180</v>
      </c>
      <c r="C524" s="792" t="s">
        <v>93</v>
      </c>
      <c r="D524" s="994"/>
      <c r="E524" s="793" t="s">
        <v>1181</v>
      </c>
      <c r="F524" s="837"/>
      <c r="G524" s="789" t="s">
        <v>391</v>
      </c>
      <c r="H524" s="781"/>
    </row>
    <row r="525" spans="1:8" ht="24" customHeight="1">
      <c r="A525" s="393">
        <v>7132210106</v>
      </c>
      <c r="B525" s="386" t="s">
        <v>1182</v>
      </c>
      <c r="C525" s="385" t="s">
        <v>52</v>
      </c>
      <c r="D525" s="763">
        <v>8479.9</v>
      </c>
      <c r="E525" s="770"/>
      <c r="F525" s="773"/>
      <c r="G525" s="801"/>
      <c r="H525" s="768"/>
    </row>
    <row r="526" spans="1:8" ht="24" customHeight="1">
      <c r="A526" s="393">
        <v>7132210108</v>
      </c>
      <c r="B526" s="386" t="s">
        <v>1183</v>
      </c>
      <c r="C526" s="385" t="s">
        <v>52</v>
      </c>
      <c r="D526" s="763">
        <v>10352.43</v>
      </c>
      <c r="E526" s="770"/>
      <c r="F526" s="773"/>
      <c r="G526" s="801"/>
      <c r="H526" s="768"/>
    </row>
    <row r="527" spans="1:8" ht="24" customHeight="1">
      <c r="A527" s="760">
        <v>7132210215</v>
      </c>
      <c r="B527" s="761" t="s">
        <v>1184</v>
      </c>
      <c r="C527" s="762" t="s">
        <v>93</v>
      </c>
      <c r="D527" s="763">
        <v>251830.58</v>
      </c>
      <c r="E527" s="772" t="s">
        <v>1185</v>
      </c>
      <c r="F527" s="787"/>
      <c r="G527" s="838"/>
      <c r="H527" s="768"/>
    </row>
    <row r="528" spans="1:8" ht="24" customHeight="1">
      <c r="A528" s="760">
        <v>7132220091</v>
      </c>
      <c r="B528" s="761" t="s">
        <v>1186</v>
      </c>
      <c r="C528" s="762" t="s">
        <v>93</v>
      </c>
      <c r="D528" s="763">
        <v>1500128.26</v>
      </c>
      <c r="E528" s="770" t="s">
        <v>1187</v>
      </c>
      <c r="F528" s="772"/>
      <c r="G528" s="764"/>
      <c r="H528" s="768"/>
    </row>
    <row r="529" spans="1:54" s="775" customFormat="1" ht="24" customHeight="1">
      <c r="A529" s="760">
        <v>7132220095</v>
      </c>
      <c r="B529" s="761" t="s">
        <v>1188</v>
      </c>
      <c r="C529" s="762" t="s">
        <v>93</v>
      </c>
      <c r="D529" s="763">
        <v>4456033.0199999996</v>
      </c>
      <c r="E529" s="770" t="s">
        <v>1189</v>
      </c>
      <c r="F529" s="772"/>
      <c r="G529" s="764"/>
      <c r="H529" s="768"/>
      <c r="I529" s="755"/>
      <c r="J529" s="755"/>
      <c r="K529" s="755"/>
      <c r="L529" s="755"/>
      <c r="M529" s="755"/>
      <c r="N529" s="755"/>
      <c r="O529" s="755"/>
      <c r="P529" s="755"/>
      <c r="Q529" s="755"/>
      <c r="R529" s="755"/>
      <c r="S529" s="755"/>
      <c r="T529" s="755"/>
      <c r="U529" s="755"/>
      <c r="V529" s="755"/>
      <c r="W529" s="755"/>
      <c r="X529" s="755"/>
      <c r="Y529" s="755"/>
      <c r="Z529" s="755"/>
      <c r="AA529" s="755"/>
      <c r="AB529" s="755"/>
      <c r="AC529" s="755"/>
      <c r="AD529" s="755"/>
      <c r="AE529" s="755"/>
      <c r="AF529" s="755"/>
      <c r="AG529" s="755"/>
      <c r="AH529" s="755"/>
      <c r="AI529" s="755"/>
      <c r="AJ529" s="755"/>
      <c r="AK529" s="755"/>
      <c r="AL529" s="755"/>
      <c r="AM529" s="755"/>
      <c r="AN529" s="755"/>
      <c r="AO529" s="755"/>
      <c r="AP529" s="755"/>
      <c r="AQ529" s="755"/>
      <c r="AR529" s="755"/>
      <c r="AS529" s="755"/>
      <c r="AT529" s="755"/>
      <c r="AU529" s="755"/>
      <c r="AV529" s="755"/>
      <c r="AW529" s="755"/>
      <c r="AX529" s="755"/>
      <c r="AY529" s="755"/>
      <c r="AZ529" s="755"/>
      <c r="BA529" s="755"/>
      <c r="BB529" s="755"/>
    </row>
    <row r="530" spans="1:54" s="775" customFormat="1" ht="24" customHeight="1">
      <c r="A530" s="760">
        <v>7132220097</v>
      </c>
      <c r="B530" s="761" t="s">
        <v>1190</v>
      </c>
      <c r="C530" s="762" t="s">
        <v>93</v>
      </c>
      <c r="D530" s="763">
        <v>6078909.0499999998</v>
      </c>
      <c r="E530" s="770" t="s">
        <v>1191</v>
      </c>
      <c r="F530" s="772"/>
      <c r="G530" s="764"/>
      <c r="H530" s="768"/>
      <c r="I530" s="755"/>
      <c r="J530" s="755"/>
      <c r="K530" s="755"/>
      <c r="L530" s="755"/>
      <c r="M530" s="755"/>
      <c r="N530" s="755"/>
      <c r="O530" s="755"/>
      <c r="P530" s="755"/>
      <c r="Q530" s="755"/>
      <c r="R530" s="755"/>
      <c r="S530" s="755"/>
      <c r="T530" s="755"/>
      <c r="U530" s="755"/>
      <c r="V530" s="755"/>
      <c r="W530" s="755"/>
      <c r="X530" s="755"/>
      <c r="Y530" s="755"/>
      <c r="Z530" s="755"/>
      <c r="AA530" s="755"/>
      <c r="AB530" s="755"/>
      <c r="AC530" s="755"/>
      <c r="AD530" s="755"/>
      <c r="AE530" s="755"/>
      <c r="AF530" s="755"/>
      <c r="AG530" s="755"/>
      <c r="AH530" s="755"/>
      <c r="AI530" s="755"/>
      <c r="AJ530" s="755"/>
      <c r="AK530" s="755"/>
      <c r="AL530" s="755"/>
      <c r="AM530" s="755"/>
      <c r="AN530" s="755"/>
      <c r="AO530" s="755"/>
      <c r="AP530" s="755"/>
      <c r="AQ530" s="755"/>
      <c r="AR530" s="755"/>
      <c r="AS530" s="755"/>
      <c r="AT530" s="755"/>
      <c r="AU530" s="755"/>
      <c r="AV530" s="755"/>
      <c r="AW530" s="755"/>
      <c r="AX530" s="755"/>
      <c r="AY530" s="755"/>
      <c r="AZ530" s="755"/>
      <c r="BA530" s="755"/>
      <c r="BB530" s="755"/>
    </row>
    <row r="531" spans="1:54" s="775" customFormat="1" ht="24" customHeight="1">
      <c r="A531" s="760">
        <v>7132220092</v>
      </c>
      <c r="B531" s="761" t="s">
        <v>1192</v>
      </c>
      <c r="C531" s="762" t="s">
        <v>93</v>
      </c>
      <c r="D531" s="763">
        <v>8585074.3300000001</v>
      </c>
      <c r="E531" s="770" t="s">
        <v>1193</v>
      </c>
      <c r="F531" s="772"/>
      <c r="G531" s="831"/>
      <c r="H531" s="768"/>
      <c r="I531" s="755"/>
      <c r="J531" s="755"/>
      <c r="K531" s="755"/>
      <c r="L531" s="755"/>
      <c r="M531" s="755"/>
      <c r="N531" s="755"/>
      <c r="O531" s="755"/>
      <c r="P531" s="755"/>
      <c r="Q531" s="755"/>
      <c r="R531" s="755"/>
      <c r="S531" s="755"/>
      <c r="T531" s="755"/>
      <c r="U531" s="755"/>
      <c r="V531" s="755"/>
      <c r="W531" s="755"/>
      <c r="X531" s="755"/>
      <c r="Y531" s="755"/>
      <c r="Z531" s="755"/>
      <c r="AA531" s="755"/>
      <c r="AB531" s="755"/>
      <c r="AC531" s="755"/>
      <c r="AD531" s="755"/>
      <c r="AE531" s="755"/>
      <c r="AF531" s="755"/>
      <c r="AG531" s="755"/>
      <c r="AH531" s="755"/>
      <c r="AI531" s="755"/>
      <c r="AJ531" s="755"/>
      <c r="AK531" s="755"/>
      <c r="AL531" s="755"/>
      <c r="AM531" s="755"/>
      <c r="AN531" s="755"/>
      <c r="AO531" s="755"/>
      <c r="AP531" s="755"/>
      <c r="AQ531" s="755"/>
      <c r="AR531" s="755"/>
      <c r="AS531" s="755"/>
      <c r="AT531" s="755"/>
      <c r="AU531" s="755"/>
      <c r="AV531" s="755"/>
      <c r="AW531" s="755"/>
      <c r="AX531" s="755"/>
      <c r="AY531" s="755"/>
      <c r="AZ531" s="755"/>
      <c r="BA531" s="755"/>
      <c r="BB531" s="755"/>
    </row>
    <row r="532" spans="1:54" ht="33" customHeight="1">
      <c r="A532" s="814">
        <v>7132230015</v>
      </c>
      <c r="B532" s="761" t="s">
        <v>1194</v>
      </c>
      <c r="C532" s="762" t="s">
        <v>93</v>
      </c>
      <c r="D532" s="763">
        <v>267615.99</v>
      </c>
      <c r="E532" s="770" t="s">
        <v>1195</v>
      </c>
      <c r="F532" s="772"/>
      <c r="G532" s="764"/>
      <c r="H532" s="768"/>
    </row>
    <row r="533" spans="1:54" ht="24" customHeight="1">
      <c r="A533" s="760">
        <v>7132230016</v>
      </c>
      <c r="B533" s="761" t="s">
        <v>1196</v>
      </c>
      <c r="C533" s="762" t="s">
        <v>93</v>
      </c>
      <c r="D533" s="763">
        <v>527.46</v>
      </c>
      <c r="E533" s="772" t="s">
        <v>1197</v>
      </c>
      <c r="F533" s="772"/>
      <c r="G533" s="764"/>
      <c r="H533" s="768"/>
    </row>
    <row r="534" spans="1:54" s="775" customFormat="1" ht="27.75" customHeight="1">
      <c r="A534" s="814">
        <v>7132230017</v>
      </c>
      <c r="B534" s="761" t="s">
        <v>1198</v>
      </c>
      <c r="C534" s="762" t="s">
        <v>93</v>
      </c>
      <c r="D534" s="763">
        <v>247011.43</v>
      </c>
      <c r="E534" s="770" t="s">
        <v>1199</v>
      </c>
      <c r="F534" s="772"/>
      <c r="G534" s="764"/>
      <c r="H534" s="768"/>
      <c r="I534" s="755"/>
      <c r="J534" s="755"/>
      <c r="K534" s="755"/>
      <c r="L534" s="755"/>
      <c r="M534" s="755"/>
      <c r="N534" s="755"/>
      <c r="O534" s="755"/>
      <c r="P534" s="755"/>
      <c r="Q534" s="755"/>
      <c r="R534" s="755"/>
      <c r="S534" s="755"/>
      <c r="T534" s="755"/>
      <c r="U534" s="755"/>
      <c r="V534" s="755"/>
      <c r="W534" s="755"/>
      <c r="X534" s="755"/>
      <c r="Y534" s="755"/>
      <c r="Z534" s="755"/>
      <c r="AA534" s="755"/>
      <c r="AB534" s="755"/>
      <c r="AC534" s="755"/>
      <c r="AD534" s="755"/>
      <c r="AE534" s="755"/>
      <c r="AF534" s="755"/>
      <c r="AG534" s="755"/>
      <c r="AH534" s="755"/>
      <c r="AI534" s="755"/>
      <c r="AJ534" s="755"/>
      <c r="AK534" s="755"/>
      <c r="AL534" s="755"/>
      <c r="AM534" s="755"/>
      <c r="AN534" s="755"/>
      <c r="AO534" s="755"/>
      <c r="AP534" s="755"/>
      <c r="AQ534" s="755"/>
      <c r="AR534" s="755"/>
      <c r="AS534" s="755"/>
      <c r="AT534" s="755"/>
      <c r="AU534" s="755"/>
      <c r="AV534" s="755"/>
      <c r="AW534" s="755"/>
      <c r="AX534" s="755"/>
      <c r="AY534" s="755"/>
      <c r="AZ534" s="755"/>
      <c r="BA534" s="755"/>
      <c r="BB534" s="755"/>
    </row>
    <row r="535" spans="1:54" ht="24" customHeight="1">
      <c r="A535" s="760">
        <v>7132230019</v>
      </c>
      <c r="B535" s="761" t="s">
        <v>1200</v>
      </c>
      <c r="C535" s="762" t="s">
        <v>93</v>
      </c>
      <c r="D535" s="763">
        <v>313.29000000000002</v>
      </c>
      <c r="E535" s="772" t="s">
        <v>1201</v>
      </c>
      <c r="F535" s="772"/>
      <c r="G535" s="764"/>
      <c r="H535" s="768"/>
    </row>
    <row r="536" spans="1:54" ht="24" customHeight="1">
      <c r="A536" s="760">
        <v>7132230021</v>
      </c>
      <c r="B536" s="761" t="s">
        <v>1202</v>
      </c>
      <c r="C536" s="762" t="s">
        <v>93</v>
      </c>
      <c r="D536" s="763">
        <v>306.8</v>
      </c>
      <c r="E536" s="772" t="s">
        <v>1203</v>
      </c>
      <c r="F536" s="772"/>
      <c r="G536" s="764"/>
      <c r="H536" s="768"/>
    </row>
    <row r="537" spans="1:54" ht="24" customHeight="1">
      <c r="A537" s="760">
        <v>7132230024</v>
      </c>
      <c r="B537" s="761" t="s">
        <v>1204</v>
      </c>
      <c r="C537" s="762" t="s">
        <v>93</v>
      </c>
      <c r="D537" s="763">
        <v>306.8</v>
      </c>
      <c r="E537" s="772" t="s">
        <v>1205</v>
      </c>
      <c r="F537" s="772"/>
      <c r="G537" s="764"/>
      <c r="H537" s="768"/>
    </row>
    <row r="538" spans="1:54" s="775" customFormat="1" ht="24" customHeight="1">
      <c r="A538" s="760">
        <v>7132230039</v>
      </c>
      <c r="B538" s="770" t="s">
        <v>1206</v>
      </c>
      <c r="C538" s="762" t="s">
        <v>89</v>
      </c>
      <c r="D538" s="763">
        <v>765668.4</v>
      </c>
      <c r="E538" s="770" t="s">
        <v>1207</v>
      </c>
      <c r="F538" s="772"/>
      <c r="G538" s="764"/>
      <c r="H538" s="768"/>
      <c r="I538" s="755"/>
      <c r="J538" s="755"/>
      <c r="K538" s="755"/>
      <c r="L538" s="755"/>
      <c r="M538" s="755"/>
      <c r="N538" s="755"/>
      <c r="O538" s="755"/>
      <c r="P538" s="755"/>
      <c r="Q538" s="755"/>
      <c r="R538" s="755"/>
      <c r="S538" s="755"/>
      <c r="T538" s="755"/>
      <c r="U538" s="755"/>
      <c r="V538" s="755"/>
      <c r="W538" s="755"/>
      <c r="X538" s="755"/>
      <c r="Y538" s="755"/>
      <c r="Z538" s="755"/>
      <c r="AA538" s="755"/>
      <c r="AB538" s="755"/>
      <c r="AC538" s="755"/>
      <c r="AD538" s="755"/>
      <c r="AE538" s="755"/>
      <c r="AF538" s="755"/>
      <c r="AG538" s="755"/>
      <c r="AH538" s="755"/>
      <c r="AI538" s="755"/>
      <c r="AJ538" s="755"/>
      <c r="AK538" s="755"/>
      <c r="AL538" s="755"/>
      <c r="AM538" s="755"/>
      <c r="AN538" s="755"/>
      <c r="AO538" s="755"/>
      <c r="AP538" s="755"/>
      <c r="AQ538" s="755"/>
      <c r="AR538" s="755"/>
      <c r="AS538" s="755"/>
      <c r="AT538" s="755"/>
      <c r="AU538" s="755"/>
      <c r="AV538" s="755"/>
      <c r="AW538" s="755"/>
      <c r="AX538" s="755"/>
      <c r="AY538" s="755"/>
      <c r="AZ538" s="755"/>
      <c r="BA538" s="755"/>
      <c r="BB538" s="755"/>
    </row>
    <row r="539" spans="1:54" ht="24" customHeight="1">
      <c r="A539" s="760">
        <v>7132230043</v>
      </c>
      <c r="B539" s="761" t="s">
        <v>1208</v>
      </c>
      <c r="C539" s="762" t="s">
        <v>93</v>
      </c>
      <c r="D539" s="763">
        <v>20221.34</v>
      </c>
      <c r="E539" s="772" t="s">
        <v>1209</v>
      </c>
      <c r="F539" s="772"/>
      <c r="G539" s="764"/>
      <c r="H539" s="768"/>
    </row>
    <row r="540" spans="1:54" s="775" customFormat="1" ht="24" customHeight="1">
      <c r="A540" s="760">
        <v>7132230065</v>
      </c>
      <c r="B540" s="770" t="s">
        <v>1210</v>
      </c>
      <c r="C540" s="762" t="s">
        <v>89</v>
      </c>
      <c r="D540" s="763">
        <v>379690.42</v>
      </c>
      <c r="E540" s="770" t="s">
        <v>1211</v>
      </c>
      <c r="F540" s="772"/>
      <c r="G540" s="764"/>
      <c r="H540" s="768"/>
      <c r="I540" s="755"/>
      <c r="J540" s="755"/>
      <c r="K540" s="755"/>
      <c r="L540" s="755"/>
      <c r="M540" s="755"/>
      <c r="N540" s="755"/>
      <c r="O540" s="755"/>
      <c r="P540" s="755"/>
      <c r="Q540" s="755"/>
      <c r="R540" s="755"/>
      <c r="S540" s="755"/>
      <c r="T540" s="755"/>
      <c r="U540" s="755"/>
      <c r="V540" s="755"/>
      <c r="W540" s="755"/>
      <c r="X540" s="755"/>
      <c r="Y540" s="755"/>
      <c r="Z540" s="755"/>
      <c r="AA540" s="755"/>
      <c r="AB540" s="755"/>
      <c r="AC540" s="755"/>
      <c r="AD540" s="755"/>
      <c r="AE540" s="755"/>
      <c r="AF540" s="755"/>
      <c r="AG540" s="755"/>
      <c r="AH540" s="755"/>
      <c r="AI540" s="755"/>
      <c r="AJ540" s="755"/>
      <c r="AK540" s="755"/>
      <c r="AL540" s="755"/>
      <c r="AM540" s="755"/>
      <c r="AN540" s="755"/>
      <c r="AO540" s="755"/>
      <c r="AP540" s="755"/>
      <c r="AQ540" s="755"/>
      <c r="AR540" s="755"/>
      <c r="AS540" s="755"/>
      <c r="AT540" s="755"/>
      <c r="AU540" s="755"/>
      <c r="AV540" s="755"/>
      <c r="AW540" s="755"/>
      <c r="AX540" s="755"/>
      <c r="AY540" s="755"/>
      <c r="AZ540" s="755"/>
      <c r="BA540" s="755"/>
      <c r="BB540" s="755"/>
    </row>
    <row r="541" spans="1:54" s="775" customFormat="1" ht="24" customHeight="1">
      <c r="A541" s="760">
        <v>7132230075</v>
      </c>
      <c r="B541" s="770" t="s">
        <v>1212</v>
      </c>
      <c r="C541" s="762" t="s">
        <v>89</v>
      </c>
      <c r="D541" s="763">
        <v>578052.82999999996</v>
      </c>
      <c r="E541" s="770" t="s">
        <v>1213</v>
      </c>
      <c r="F541" s="772"/>
      <c r="G541" s="764"/>
      <c r="H541" s="768"/>
      <c r="I541" s="755"/>
      <c r="J541" s="755"/>
      <c r="K541" s="755"/>
      <c r="L541" s="755"/>
      <c r="M541" s="755"/>
      <c r="N541" s="755"/>
      <c r="O541" s="755"/>
      <c r="P541" s="755"/>
      <c r="Q541" s="755"/>
      <c r="R541" s="755"/>
      <c r="S541" s="755"/>
      <c r="T541" s="755"/>
      <c r="U541" s="755"/>
      <c r="V541" s="755"/>
      <c r="W541" s="755"/>
      <c r="X541" s="755"/>
      <c r="Y541" s="755"/>
      <c r="Z541" s="755"/>
      <c r="AA541" s="755"/>
      <c r="AB541" s="755"/>
      <c r="AC541" s="755"/>
      <c r="AD541" s="755"/>
      <c r="AE541" s="755"/>
      <c r="AF541" s="755"/>
      <c r="AG541" s="755"/>
      <c r="AH541" s="755"/>
      <c r="AI541" s="755"/>
      <c r="AJ541" s="755"/>
      <c r="AK541" s="755"/>
      <c r="AL541" s="755"/>
      <c r="AM541" s="755"/>
      <c r="AN541" s="755"/>
      <c r="AO541" s="755"/>
      <c r="AP541" s="755"/>
      <c r="AQ541" s="755"/>
      <c r="AR541" s="755"/>
      <c r="AS541" s="755"/>
      <c r="AT541" s="755"/>
      <c r="AU541" s="755"/>
      <c r="AV541" s="755"/>
      <c r="AW541" s="755"/>
      <c r="AX541" s="755"/>
      <c r="AY541" s="755"/>
      <c r="AZ541" s="755"/>
      <c r="BA541" s="755"/>
      <c r="BB541" s="755"/>
    </row>
    <row r="542" spans="1:54" s="775" customFormat="1" ht="24" customHeight="1">
      <c r="A542" s="760">
        <v>7132230076</v>
      </c>
      <c r="B542" s="770" t="s">
        <v>1214</v>
      </c>
      <c r="C542" s="762" t="s">
        <v>89</v>
      </c>
      <c r="D542" s="763">
        <v>966723.73</v>
      </c>
      <c r="E542" s="772" t="s">
        <v>1215</v>
      </c>
      <c r="F542" s="772"/>
      <c r="G542" s="764"/>
      <c r="H542" s="768"/>
      <c r="I542" s="755"/>
      <c r="J542" s="755"/>
      <c r="K542" s="755"/>
      <c r="L542" s="755"/>
      <c r="M542" s="755"/>
      <c r="N542" s="755"/>
      <c r="O542" s="755"/>
      <c r="P542" s="755"/>
      <c r="Q542" s="755"/>
      <c r="R542" s="755"/>
      <c r="S542" s="755"/>
      <c r="T542" s="755"/>
      <c r="U542" s="755"/>
      <c r="V542" s="755"/>
      <c r="W542" s="755"/>
      <c r="X542" s="755"/>
      <c r="Y542" s="755"/>
      <c r="Z542" s="755"/>
      <c r="AA542" s="755"/>
      <c r="AB542" s="755"/>
      <c r="AC542" s="755"/>
      <c r="AD542" s="755"/>
      <c r="AE542" s="755"/>
      <c r="AF542" s="755"/>
      <c r="AG542" s="755"/>
      <c r="AH542" s="755"/>
      <c r="AI542" s="755"/>
      <c r="AJ542" s="755"/>
      <c r="AK542" s="755"/>
      <c r="AL542" s="755"/>
      <c r="AM542" s="755"/>
      <c r="AN542" s="755"/>
      <c r="AO542" s="755"/>
      <c r="AP542" s="755"/>
      <c r="AQ542" s="755"/>
      <c r="AR542" s="755"/>
      <c r="AS542" s="755"/>
      <c r="AT542" s="755"/>
      <c r="AU542" s="755"/>
      <c r="AV542" s="755"/>
      <c r="AW542" s="755"/>
      <c r="AX542" s="755"/>
      <c r="AY542" s="755"/>
      <c r="AZ542" s="755"/>
      <c r="BA542" s="755"/>
      <c r="BB542" s="755"/>
    </row>
    <row r="543" spans="1:54" s="775" customFormat="1" ht="24" customHeight="1">
      <c r="A543" s="760">
        <v>7132230077</v>
      </c>
      <c r="B543" s="770" t="s">
        <v>1216</v>
      </c>
      <c r="C543" s="762" t="s">
        <v>89</v>
      </c>
      <c r="D543" s="763">
        <v>695772.88</v>
      </c>
      <c r="E543" s="772" t="s">
        <v>1217</v>
      </c>
      <c r="F543" s="772"/>
      <c r="G543" s="764"/>
      <c r="H543" s="768"/>
      <c r="I543" s="755"/>
      <c r="J543" s="755"/>
      <c r="K543" s="755"/>
      <c r="L543" s="755"/>
      <c r="M543" s="755"/>
      <c r="N543" s="755"/>
      <c r="O543" s="755"/>
      <c r="P543" s="755"/>
      <c r="Q543" s="755"/>
      <c r="R543" s="755"/>
      <c r="S543" s="755"/>
      <c r="T543" s="755"/>
      <c r="U543" s="755"/>
      <c r="V543" s="755"/>
      <c r="W543" s="755"/>
      <c r="X543" s="755"/>
      <c r="Y543" s="755"/>
      <c r="Z543" s="755"/>
      <c r="AA543" s="755"/>
      <c r="AB543" s="755"/>
      <c r="AC543" s="755"/>
      <c r="AD543" s="755"/>
      <c r="AE543" s="755"/>
      <c r="AF543" s="755"/>
      <c r="AG543" s="755"/>
      <c r="AH543" s="755"/>
      <c r="AI543" s="755"/>
      <c r="AJ543" s="755"/>
      <c r="AK543" s="755"/>
      <c r="AL543" s="755"/>
      <c r="AM543" s="755"/>
      <c r="AN543" s="755"/>
      <c r="AO543" s="755"/>
      <c r="AP543" s="755"/>
      <c r="AQ543" s="755"/>
      <c r="AR543" s="755"/>
      <c r="AS543" s="755"/>
      <c r="AT543" s="755"/>
      <c r="AU543" s="755"/>
      <c r="AV543" s="755"/>
      <c r="AW543" s="755"/>
      <c r="AX543" s="755"/>
      <c r="AY543" s="755"/>
      <c r="AZ543" s="755"/>
      <c r="BA543" s="755"/>
      <c r="BB543" s="755"/>
    </row>
    <row r="544" spans="1:54" s="775" customFormat="1" ht="24" customHeight="1">
      <c r="A544" s="760">
        <v>7132230078</v>
      </c>
      <c r="B544" s="770" t="s">
        <v>1218</v>
      </c>
      <c r="C544" s="762" t="s">
        <v>89</v>
      </c>
      <c r="D544" s="763">
        <v>779566.92</v>
      </c>
      <c r="E544" s="772" t="s">
        <v>1219</v>
      </c>
      <c r="F544" s="772"/>
      <c r="G544" s="764"/>
      <c r="H544" s="768"/>
      <c r="I544" s="755"/>
      <c r="J544" s="755"/>
      <c r="K544" s="755"/>
      <c r="L544" s="755"/>
      <c r="M544" s="755"/>
      <c r="N544" s="755"/>
      <c r="O544" s="755"/>
      <c r="P544" s="755"/>
      <c r="Q544" s="755"/>
      <c r="R544" s="755"/>
      <c r="S544" s="755"/>
      <c r="T544" s="755"/>
      <c r="U544" s="755"/>
      <c r="V544" s="755"/>
      <c r="W544" s="755"/>
      <c r="X544" s="755"/>
      <c r="Y544" s="755"/>
      <c r="Z544" s="755"/>
      <c r="AA544" s="755"/>
      <c r="AB544" s="755"/>
      <c r="AC544" s="755"/>
      <c r="AD544" s="755"/>
      <c r="AE544" s="755"/>
      <c r="AF544" s="755"/>
      <c r="AG544" s="755"/>
      <c r="AH544" s="755"/>
      <c r="AI544" s="755"/>
      <c r="AJ544" s="755"/>
      <c r="AK544" s="755"/>
      <c r="AL544" s="755"/>
      <c r="AM544" s="755"/>
      <c r="AN544" s="755"/>
      <c r="AO544" s="755"/>
      <c r="AP544" s="755"/>
      <c r="AQ544" s="755"/>
      <c r="AR544" s="755"/>
      <c r="AS544" s="755"/>
      <c r="AT544" s="755"/>
      <c r="AU544" s="755"/>
      <c r="AV544" s="755"/>
      <c r="AW544" s="755"/>
      <c r="AX544" s="755"/>
      <c r="AY544" s="755"/>
      <c r="AZ544" s="755"/>
      <c r="BA544" s="755"/>
      <c r="BB544" s="755"/>
    </row>
    <row r="545" spans="1:54" ht="24" customHeight="1">
      <c r="A545" s="760">
        <v>7132230088</v>
      </c>
      <c r="B545" s="761" t="s">
        <v>1220</v>
      </c>
      <c r="C545" s="762" t="s">
        <v>93</v>
      </c>
      <c r="D545" s="763">
        <v>47130.87</v>
      </c>
      <c r="E545" s="772"/>
      <c r="F545" s="772"/>
      <c r="G545" s="764"/>
      <c r="H545" s="768"/>
    </row>
    <row r="546" spans="1:54" ht="24" customHeight="1">
      <c r="A546" s="760">
        <v>7132230089</v>
      </c>
      <c r="B546" s="761" t="s">
        <v>1221</v>
      </c>
      <c r="C546" s="762" t="s">
        <v>93</v>
      </c>
      <c r="D546" s="763">
        <v>107545.2</v>
      </c>
      <c r="E546" s="770" t="s">
        <v>1222</v>
      </c>
      <c r="F546" s="772"/>
      <c r="G546" s="764"/>
      <c r="H546" s="768"/>
    </row>
    <row r="547" spans="1:54" s="775" customFormat="1" ht="24" customHeight="1">
      <c r="A547" s="760">
        <v>7132230185</v>
      </c>
      <c r="B547" s="761" t="s">
        <v>1223</v>
      </c>
      <c r="C547" s="762" t="s">
        <v>93</v>
      </c>
      <c r="D547" s="763">
        <v>18154.3</v>
      </c>
      <c r="E547" s="770" t="s">
        <v>1224</v>
      </c>
      <c r="F547" s="772"/>
      <c r="G547" s="764"/>
      <c r="H547" s="768"/>
      <c r="I547" s="755"/>
      <c r="J547" s="755"/>
      <c r="K547" s="755"/>
      <c r="L547" s="755"/>
      <c r="M547" s="755"/>
      <c r="N547" s="755"/>
      <c r="O547" s="755"/>
      <c r="P547" s="755"/>
      <c r="Q547" s="755"/>
      <c r="R547" s="755"/>
      <c r="S547" s="755"/>
      <c r="T547" s="755"/>
      <c r="U547" s="755"/>
      <c r="V547" s="755"/>
      <c r="W547" s="755"/>
      <c r="X547" s="755"/>
      <c r="Y547" s="755"/>
      <c r="Z547" s="755"/>
      <c r="AA547" s="755"/>
      <c r="AB547" s="755"/>
      <c r="AC547" s="755"/>
      <c r="AD547" s="755"/>
      <c r="AE547" s="755"/>
      <c r="AF547" s="755"/>
      <c r="AG547" s="755"/>
      <c r="AH547" s="755"/>
      <c r="AI547" s="755"/>
      <c r="AJ547" s="755"/>
      <c r="AK547" s="755"/>
      <c r="AL547" s="755"/>
      <c r="AM547" s="755"/>
      <c r="AN547" s="755"/>
      <c r="AO547" s="755"/>
      <c r="AP547" s="755"/>
      <c r="AQ547" s="755"/>
      <c r="AR547" s="755"/>
      <c r="AS547" s="755"/>
      <c r="AT547" s="755"/>
      <c r="AU547" s="755"/>
      <c r="AV547" s="755"/>
      <c r="AW547" s="755"/>
      <c r="AX547" s="755"/>
      <c r="AY547" s="755"/>
      <c r="AZ547" s="755"/>
      <c r="BA547" s="755"/>
      <c r="BB547" s="755"/>
    </row>
    <row r="548" spans="1:54" s="775" customFormat="1" ht="24" customHeight="1">
      <c r="A548" s="760">
        <v>7132230188</v>
      </c>
      <c r="B548" s="761" t="s">
        <v>1225</v>
      </c>
      <c r="C548" s="762" t="s">
        <v>93</v>
      </c>
      <c r="D548" s="763">
        <v>15178.97</v>
      </c>
      <c r="E548" s="770" t="s">
        <v>1226</v>
      </c>
      <c r="F548" s="772"/>
      <c r="G548" s="764"/>
      <c r="H548" s="768"/>
      <c r="I548" s="755"/>
      <c r="J548" s="755"/>
      <c r="K548" s="755"/>
      <c r="L548" s="755"/>
      <c r="M548" s="755"/>
      <c r="N548" s="755"/>
      <c r="O548" s="755"/>
      <c r="P548" s="755"/>
      <c r="Q548" s="755"/>
      <c r="R548" s="755"/>
      <c r="S548" s="755"/>
      <c r="T548" s="755"/>
      <c r="U548" s="755"/>
      <c r="V548" s="755"/>
      <c r="W548" s="755"/>
      <c r="X548" s="755"/>
      <c r="Y548" s="755"/>
      <c r="Z548" s="755"/>
      <c r="AA548" s="755"/>
      <c r="AB548" s="755"/>
      <c r="AC548" s="755"/>
      <c r="AD548" s="755"/>
      <c r="AE548" s="755"/>
      <c r="AF548" s="755"/>
      <c r="AG548" s="755"/>
      <c r="AH548" s="755"/>
      <c r="AI548" s="755"/>
      <c r="AJ548" s="755"/>
      <c r="AK548" s="755"/>
      <c r="AL548" s="755"/>
      <c r="AM548" s="755"/>
      <c r="AN548" s="755"/>
      <c r="AO548" s="755"/>
      <c r="AP548" s="755"/>
      <c r="AQ548" s="755"/>
      <c r="AR548" s="755"/>
      <c r="AS548" s="755"/>
      <c r="AT548" s="755"/>
      <c r="AU548" s="755"/>
      <c r="AV548" s="755"/>
      <c r="AW548" s="755"/>
      <c r="AX548" s="755"/>
      <c r="AY548" s="755"/>
      <c r="AZ548" s="755"/>
      <c r="BA548" s="755"/>
      <c r="BB548" s="755"/>
    </row>
    <row r="549" spans="1:54" s="775" customFormat="1" ht="24" customHeight="1">
      <c r="A549" s="760">
        <v>7132200005</v>
      </c>
      <c r="B549" s="399" t="s">
        <v>1227</v>
      </c>
      <c r="C549" s="388" t="s">
        <v>93</v>
      </c>
      <c r="D549" s="763">
        <v>20686.37</v>
      </c>
      <c r="E549" s="770"/>
      <c r="F549" s="772"/>
      <c r="G549" s="766"/>
      <c r="H549" s="768"/>
      <c r="I549" s="755"/>
      <c r="J549" s="755"/>
      <c r="K549" s="755"/>
      <c r="L549" s="755"/>
      <c r="M549" s="755"/>
      <c r="N549" s="755"/>
      <c r="O549" s="755"/>
      <c r="P549" s="755"/>
      <c r="Q549" s="755"/>
      <c r="R549" s="755"/>
      <c r="S549" s="755"/>
      <c r="T549" s="755"/>
      <c r="U549" s="755"/>
      <c r="V549" s="755"/>
      <c r="W549" s="755"/>
      <c r="X549" s="755"/>
      <c r="Y549" s="755"/>
      <c r="Z549" s="755"/>
      <c r="AA549" s="755"/>
      <c r="AB549" s="755"/>
      <c r="AC549" s="755"/>
      <c r="AD549" s="755"/>
      <c r="AE549" s="755"/>
      <c r="AF549" s="755"/>
      <c r="AG549" s="755"/>
      <c r="AH549" s="755"/>
      <c r="AI549" s="755"/>
      <c r="AJ549" s="755"/>
      <c r="AK549" s="755"/>
      <c r="AL549" s="755"/>
      <c r="AM549" s="755"/>
      <c r="AN549" s="755"/>
      <c r="AO549" s="755"/>
      <c r="AP549" s="755"/>
      <c r="AQ549" s="755"/>
      <c r="AR549" s="755"/>
      <c r="AS549" s="755"/>
      <c r="AT549" s="755"/>
      <c r="AU549" s="755"/>
      <c r="AV549" s="755"/>
      <c r="AW549" s="755"/>
      <c r="AX549" s="755"/>
      <c r="AY549" s="755"/>
      <c r="AZ549" s="755"/>
      <c r="BA549" s="755"/>
      <c r="BB549" s="755"/>
    </row>
    <row r="550" spans="1:54" s="775" customFormat="1" ht="24" customHeight="1">
      <c r="A550" s="760">
        <v>7132230263</v>
      </c>
      <c r="B550" s="761" t="s">
        <v>1228</v>
      </c>
      <c r="C550" s="762" t="s">
        <v>93</v>
      </c>
      <c r="D550" s="763">
        <v>24806.55</v>
      </c>
      <c r="E550" s="770" t="s">
        <v>1229</v>
      </c>
      <c r="F550" s="772"/>
      <c r="G550" s="764"/>
      <c r="H550" s="768"/>
      <c r="I550" s="755"/>
      <c r="J550" s="755"/>
      <c r="K550" s="755"/>
      <c r="L550" s="755"/>
      <c r="M550" s="755"/>
      <c r="N550" s="755"/>
      <c r="O550" s="755"/>
      <c r="P550" s="755"/>
      <c r="Q550" s="755"/>
      <c r="R550" s="755"/>
      <c r="S550" s="755"/>
      <c r="T550" s="755"/>
      <c r="U550" s="755"/>
      <c r="V550" s="755"/>
      <c r="W550" s="755"/>
      <c r="X550" s="755"/>
      <c r="Y550" s="755"/>
      <c r="Z550" s="755"/>
      <c r="AA550" s="755"/>
      <c r="AB550" s="755"/>
      <c r="AC550" s="755"/>
      <c r="AD550" s="755"/>
      <c r="AE550" s="755"/>
      <c r="AF550" s="755"/>
      <c r="AG550" s="755"/>
      <c r="AH550" s="755"/>
      <c r="AI550" s="755"/>
      <c r="AJ550" s="755"/>
      <c r="AK550" s="755"/>
      <c r="AL550" s="755"/>
      <c r="AM550" s="755"/>
      <c r="AN550" s="755"/>
      <c r="AO550" s="755"/>
      <c r="AP550" s="755"/>
      <c r="AQ550" s="755"/>
      <c r="AR550" s="755"/>
      <c r="AS550" s="755"/>
      <c r="AT550" s="755"/>
      <c r="AU550" s="755"/>
      <c r="AV550" s="755"/>
      <c r="AW550" s="755"/>
      <c r="AX550" s="755"/>
      <c r="AY550" s="755"/>
      <c r="AZ550" s="755"/>
      <c r="BA550" s="755"/>
      <c r="BB550" s="755"/>
    </row>
    <row r="551" spans="1:54" s="775" customFormat="1" ht="24" customHeight="1">
      <c r="A551" s="760">
        <v>7132230265</v>
      </c>
      <c r="B551" s="386" t="s">
        <v>1230</v>
      </c>
      <c r="C551" s="762" t="s">
        <v>93</v>
      </c>
      <c r="D551" s="763">
        <v>25114.47</v>
      </c>
      <c r="E551" s="770" t="s">
        <v>1231</v>
      </c>
      <c r="F551" s="772"/>
      <c r="G551" s="761"/>
      <c r="H551" s="768"/>
      <c r="I551" s="755"/>
      <c r="J551" s="755"/>
      <c r="K551" s="755"/>
      <c r="L551" s="755"/>
      <c r="M551" s="755"/>
      <c r="N551" s="755"/>
      <c r="O551" s="755"/>
      <c r="P551" s="755"/>
      <c r="Q551" s="755"/>
      <c r="R551" s="755"/>
      <c r="S551" s="755"/>
      <c r="T551" s="755"/>
      <c r="U551" s="755"/>
      <c r="V551" s="755"/>
      <c r="W551" s="755"/>
      <c r="X551" s="755"/>
      <c r="Y551" s="755"/>
      <c r="Z551" s="755"/>
      <c r="AA551" s="755"/>
      <c r="AB551" s="755"/>
      <c r="AC551" s="755"/>
      <c r="AD551" s="755"/>
      <c r="AE551" s="755"/>
      <c r="AF551" s="755"/>
      <c r="AG551" s="755"/>
      <c r="AH551" s="755"/>
      <c r="AI551" s="755"/>
      <c r="AJ551" s="755"/>
      <c r="AK551" s="755"/>
      <c r="AL551" s="755"/>
      <c r="AM551" s="755"/>
      <c r="AN551" s="755"/>
      <c r="AO551" s="755"/>
      <c r="AP551" s="755"/>
      <c r="AQ551" s="755"/>
      <c r="AR551" s="755"/>
      <c r="AS551" s="755"/>
      <c r="AT551" s="755"/>
      <c r="AU551" s="755"/>
      <c r="AV551" s="755"/>
      <c r="AW551" s="755"/>
      <c r="AX551" s="755"/>
      <c r="AY551" s="755"/>
      <c r="AZ551" s="755"/>
      <c r="BA551" s="755"/>
      <c r="BB551" s="755"/>
    </row>
    <row r="552" spans="1:54" s="782" customFormat="1" ht="24" customHeight="1">
      <c r="A552" s="790">
        <v>7132230304</v>
      </c>
      <c r="B552" s="791" t="s">
        <v>1232</v>
      </c>
      <c r="C552" s="802" t="s">
        <v>93</v>
      </c>
      <c r="D552" s="994"/>
      <c r="E552" s="793" t="s">
        <v>1233</v>
      </c>
      <c r="F552" s="779"/>
      <c r="G552" s="789" t="s">
        <v>391</v>
      </c>
      <c r="H552" s="781"/>
    </row>
    <row r="553" spans="1:54" s="775" customFormat="1" ht="24" customHeight="1">
      <c r="A553" s="760">
        <v>7132230330</v>
      </c>
      <c r="B553" s="770" t="s">
        <v>1234</v>
      </c>
      <c r="C553" s="762" t="s">
        <v>89</v>
      </c>
      <c r="D553" s="763">
        <v>730790.17</v>
      </c>
      <c r="E553" s="770" t="s">
        <v>1235</v>
      </c>
      <c r="F553" s="772"/>
      <c r="G553" s="764"/>
      <c r="H553" s="768"/>
      <c r="I553" s="755"/>
      <c r="J553" s="755"/>
      <c r="K553" s="755"/>
      <c r="L553" s="755"/>
      <c r="M553" s="755"/>
      <c r="N553" s="755"/>
      <c r="O553" s="755"/>
      <c r="P553" s="755"/>
      <c r="Q553" s="755"/>
      <c r="R553" s="755"/>
      <c r="S553" s="755"/>
      <c r="T553" s="755"/>
      <c r="U553" s="755"/>
      <c r="V553" s="755"/>
      <c r="W553" s="755"/>
      <c r="X553" s="755"/>
      <c r="Y553" s="755"/>
      <c r="Z553" s="755"/>
      <c r="AA553" s="755"/>
      <c r="AB553" s="755"/>
      <c r="AC553" s="755"/>
      <c r="AD553" s="755"/>
      <c r="AE553" s="755"/>
      <c r="AF553" s="755"/>
      <c r="AG553" s="755"/>
      <c r="AH553" s="755"/>
      <c r="AI553" s="755"/>
      <c r="AJ553" s="755"/>
      <c r="AK553" s="755"/>
      <c r="AL553" s="755"/>
      <c r="AM553" s="755"/>
      <c r="AN553" s="755"/>
      <c r="AO553" s="755"/>
      <c r="AP553" s="755"/>
      <c r="AQ553" s="755"/>
      <c r="AR553" s="755"/>
      <c r="AS553" s="755"/>
      <c r="AT553" s="755"/>
      <c r="AU553" s="755"/>
      <c r="AV553" s="755"/>
      <c r="AW553" s="755"/>
      <c r="AX553" s="755"/>
      <c r="AY553" s="755"/>
      <c r="AZ553" s="755"/>
      <c r="BA553" s="755"/>
      <c r="BB553" s="755"/>
    </row>
    <row r="554" spans="1:54" s="775" customFormat="1" ht="24" customHeight="1">
      <c r="A554" s="760">
        <v>7132230332</v>
      </c>
      <c r="B554" s="770" t="s">
        <v>1236</v>
      </c>
      <c r="C554" s="762" t="s">
        <v>89</v>
      </c>
      <c r="D554" s="763">
        <v>541345.24</v>
      </c>
      <c r="E554" s="770" t="s">
        <v>1237</v>
      </c>
      <c r="F554" s="772"/>
      <c r="G554" s="764"/>
      <c r="H554" s="768"/>
      <c r="I554" s="755"/>
      <c r="J554" s="755"/>
      <c r="K554" s="755"/>
      <c r="L554" s="755"/>
      <c r="M554" s="755"/>
      <c r="N554" s="755"/>
      <c r="O554" s="755"/>
      <c r="P554" s="755"/>
      <c r="Q554" s="755"/>
      <c r="R554" s="755"/>
      <c r="S554" s="755"/>
      <c r="T554" s="755"/>
      <c r="U554" s="755"/>
      <c r="V554" s="755"/>
      <c r="W554" s="755"/>
      <c r="X554" s="755"/>
      <c r="Y554" s="755"/>
      <c r="Z554" s="755"/>
      <c r="AA554" s="755"/>
      <c r="AB554" s="755"/>
      <c r="AC554" s="755"/>
      <c r="AD554" s="755"/>
      <c r="AE554" s="755"/>
      <c r="AF554" s="755"/>
      <c r="AG554" s="755"/>
      <c r="AH554" s="755"/>
      <c r="AI554" s="755"/>
      <c r="AJ554" s="755"/>
      <c r="AK554" s="755"/>
      <c r="AL554" s="755"/>
      <c r="AM554" s="755"/>
      <c r="AN554" s="755"/>
      <c r="AO554" s="755"/>
      <c r="AP554" s="755"/>
      <c r="AQ554" s="755"/>
      <c r="AR554" s="755"/>
      <c r="AS554" s="755"/>
      <c r="AT554" s="755"/>
      <c r="AU554" s="755"/>
      <c r="AV554" s="755"/>
      <c r="AW554" s="755"/>
      <c r="AX554" s="755"/>
      <c r="AY554" s="755"/>
      <c r="AZ554" s="755"/>
      <c r="BA554" s="755"/>
      <c r="BB554" s="755"/>
    </row>
    <row r="555" spans="1:54" s="775" customFormat="1" ht="24" customHeight="1">
      <c r="A555" s="760">
        <v>7132230336</v>
      </c>
      <c r="B555" s="770" t="s">
        <v>1238</v>
      </c>
      <c r="C555" s="762" t="s">
        <v>89</v>
      </c>
      <c r="D555" s="763">
        <v>347506.34</v>
      </c>
      <c r="E555" s="770" t="s">
        <v>1239</v>
      </c>
      <c r="F555" s="772"/>
      <c r="G555" s="764"/>
      <c r="H555" s="768"/>
      <c r="I555" s="755"/>
      <c r="J555" s="755"/>
      <c r="K555" s="755"/>
      <c r="L555" s="755"/>
      <c r="M555" s="755"/>
      <c r="N555" s="755"/>
      <c r="O555" s="755"/>
      <c r="P555" s="755"/>
      <c r="Q555" s="755"/>
      <c r="R555" s="755"/>
      <c r="S555" s="755"/>
      <c r="T555" s="755"/>
      <c r="U555" s="755"/>
      <c r="V555" s="755"/>
      <c r="W555" s="755"/>
      <c r="X555" s="755"/>
      <c r="Y555" s="755"/>
      <c r="Z555" s="755"/>
      <c r="AA555" s="755"/>
      <c r="AB555" s="755"/>
      <c r="AC555" s="755"/>
      <c r="AD555" s="755"/>
      <c r="AE555" s="755"/>
      <c r="AF555" s="755"/>
      <c r="AG555" s="755"/>
      <c r="AH555" s="755"/>
      <c r="AI555" s="755"/>
      <c r="AJ555" s="755"/>
      <c r="AK555" s="755"/>
      <c r="AL555" s="755"/>
      <c r="AM555" s="755"/>
      <c r="AN555" s="755"/>
      <c r="AO555" s="755"/>
      <c r="AP555" s="755"/>
      <c r="AQ555" s="755"/>
      <c r="AR555" s="755"/>
      <c r="AS555" s="755"/>
      <c r="AT555" s="755"/>
      <c r="AU555" s="755"/>
      <c r="AV555" s="755"/>
      <c r="AW555" s="755"/>
      <c r="AX555" s="755"/>
      <c r="AY555" s="755"/>
      <c r="AZ555" s="755"/>
      <c r="BA555" s="755"/>
      <c r="BB555" s="755"/>
    </row>
    <row r="556" spans="1:54" s="782" customFormat="1" ht="24" customHeight="1">
      <c r="A556" s="790">
        <v>7132230394</v>
      </c>
      <c r="B556" s="791" t="s">
        <v>1240</v>
      </c>
      <c r="C556" s="802" t="s">
        <v>93</v>
      </c>
      <c r="D556" s="994"/>
      <c r="E556" s="793" t="s">
        <v>1241</v>
      </c>
      <c r="F556" s="779"/>
      <c r="G556" s="789" t="s">
        <v>391</v>
      </c>
      <c r="H556" s="781"/>
    </row>
    <row r="557" spans="1:54" s="775" customFormat="1" ht="24" customHeight="1">
      <c r="A557" s="760">
        <v>7132230395</v>
      </c>
      <c r="B557" s="761" t="s">
        <v>1242</v>
      </c>
      <c r="C557" s="762" t="s">
        <v>93</v>
      </c>
      <c r="D557" s="763">
        <v>46126.52</v>
      </c>
      <c r="E557" s="770" t="s">
        <v>1243</v>
      </c>
      <c r="F557" s="772"/>
      <c r="G557" s="764"/>
      <c r="H557" s="768"/>
      <c r="I557" s="755"/>
      <c r="J557" s="755"/>
      <c r="K557" s="755"/>
      <c r="L557" s="755"/>
      <c r="M557" s="755"/>
      <c r="N557" s="755"/>
      <c r="O557" s="755"/>
      <c r="P557" s="755"/>
      <c r="Q557" s="755"/>
      <c r="R557" s="755"/>
      <c r="S557" s="755"/>
      <c r="T557" s="755"/>
      <c r="U557" s="755"/>
      <c r="V557" s="755"/>
      <c r="W557" s="755"/>
      <c r="X557" s="755"/>
      <c r="Y557" s="755"/>
      <c r="Z557" s="755"/>
      <c r="AA557" s="755"/>
      <c r="AB557" s="755"/>
      <c r="AC557" s="755"/>
      <c r="AD557" s="755"/>
      <c r="AE557" s="755"/>
      <c r="AF557" s="755"/>
      <c r="AG557" s="755"/>
      <c r="AH557" s="755"/>
      <c r="AI557" s="755"/>
      <c r="AJ557" s="755"/>
      <c r="AK557" s="755"/>
      <c r="AL557" s="755"/>
      <c r="AM557" s="755"/>
      <c r="AN557" s="755"/>
      <c r="AO557" s="755"/>
      <c r="AP557" s="755"/>
      <c r="AQ557" s="755"/>
      <c r="AR557" s="755"/>
      <c r="AS557" s="755"/>
      <c r="AT557" s="755"/>
      <c r="AU557" s="755"/>
      <c r="AV557" s="755"/>
      <c r="AW557" s="755"/>
      <c r="AX557" s="755"/>
      <c r="AY557" s="755"/>
      <c r="AZ557" s="755"/>
      <c r="BA557" s="755"/>
      <c r="BB557" s="755"/>
    </row>
    <row r="558" spans="1:54" s="782" customFormat="1" ht="24" customHeight="1">
      <c r="A558" s="790">
        <v>7132230396</v>
      </c>
      <c r="B558" s="791" t="s">
        <v>1244</v>
      </c>
      <c r="C558" s="802" t="s">
        <v>93</v>
      </c>
      <c r="D558" s="994"/>
      <c r="E558" s="793" t="s">
        <v>1245</v>
      </c>
      <c r="F558" s="779"/>
      <c r="G558" s="789" t="s">
        <v>391</v>
      </c>
      <c r="H558" s="781"/>
    </row>
    <row r="559" spans="1:54" ht="24" customHeight="1">
      <c r="A559" s="760">
        <v>7132230399</v>
      </c>
      <c r="B559" s="761" t="s">
        <v>1246</v>
      </c>
      <c r="C559" s="762" t="s">
        <v>93</v>
      </c>
      <c r="D559" s="763">
        <v>47126.62</v>
      </c>
      <c r="E559" s="770" t="s">
        <v>1247</v>
      </c>
      <c r="F559" s="772"/>
      <c r="G559" s="764"/>
      <c r="H559" s="768"/>
    </row>
    <row r="560" spans="1:54" s="775" customFormat="1" ht="24" customHeight="1">
      <c r="A560" s="760">
        <v>7132230401</v>
      </c>
      <c r="B560" s="761" t="s">
        <v>1248</v>
      </c>
      <c r="C560" s="762" t="s">
        <v>93</v>
      </c>
      <c r="D560" s="763">
        <v>42464.01</v>
      </c>
      <c r="E560" s="770" t="s">
        <v>1249</v>
      </c>
      <c r="F560" s="772"/>
      <c r="G560" s="764"/>
      <c r="H560" s="768"/>
      <c r="I560" s="755"/>
      <c r="J560" s="755"/>
      <c r="K560" s="755"/>
      <c r="L560" s="755"/>
      <c r="M560" s="755"/>
      <c r="N560" s="755"/>
      <c r="O560" s="755"/>
      <c r="P560" s="755"/>
      <c r="Q560" s="755"/>
      <c r="R560" s="755"/>
      <c r="S560" s="755"/>
      <c r="T560" s="755"/>
      <c r="U560" s="755"/>
      <c r="V560" s="755"/>
      <c r="W560" s="755"/>
      <c r="X560" s="755"/>
      <c r="Y560" s="755"/>
      <c r="Z560" s="755"/>
      <c r="AA560" s="755"/>
      <c r="AB560" s="755"/>
      <c r="AC560" s="755"/>
      <c r="AD560" s="755"/>
      <c r="AE560" s="755"/>
      <c r="AF560" s="755"/>
      <c r="AG560" s="755"/>
      <c r="AH560" s="755"/>
      <c r="AI560" s="755"/>
      <c r="AJ560" s="755"/>
      <c r="AK560" s="755"/>
      <c r="AL560" s="755"/>
      <c r="AM560" s="755"/>
      <c r="AN560" s="755"/>
      <c r="AO560" s="755"/>
      <c r="AP560" s="755"/>
      <c r="AQ560" s="755"/>
      <c r="AR560" s="755"/>
      <c r="AS560" s="755"/>
      <c r="AT560" s="755"/>
      <c r="AU560" s="755"/>
      <c r="AV560" s="755"/>
      <c r="AW560" s="755"/>
      <c r="AX560" s="755"/>
      <c r="AY560" s="755"/>
      <c r="AZ560" s="755"/>
      <c r="BA560" s="755"/>
      <c r="BB560" s="755"/>
    </row>
    <row r="561" spans="1:54" s="782" customFormat="1" ht="24" customHeight="1">
      <c r="A561" s="790">
        <v>7132230406</v>
      </c>
      <c r="B561" s="791" t="s">
        <v>1250</v>
      </c>
      <c r="C561" s="802" t="s">
        <v>93</v>
      </c>
      <c r="D561" s="994"/>
      <c r="E561" s="793" t="s">
        <v>1251</v>
      </c>
      <c r="F561" s="779"/>
      <c r="G561" s="789" t="s">
        <v>391</v>
      </c>
      <c r="H561" s="781"/>
    </row>
    <row r="562" spans="1:54" ht="24" customHeight="1">
      <c r="A562" s="760">
        <v>7132230412</v>
      </c>
      <c r="B562" s="761" t="s">
        <v>1252</v>
      </c>
      <c r="C562" s="762" t="s">
        <v>93</v>
      </c>
      <c r="D562" s="763">
        <v>46601.35</v>
      </c>
      <c r="E562" s="770" t="s">
        <v>1253</v>
      </c>
      <c r="F562" s="772"/>
      <c r="G562" s="764"/>
      <c r="H562" s="768"/>
    </row>
    <row r="563" spans="1:54" s="775" customFormat="1" ht="24" customHeight="1">
      <c r="A563" s="760">
        <v>7132230538</v>
      </c>
      <c r="B563" s="761" t="s">
        <v>1254</v>
      </c>
      <c r="C563" s="762" t="s">
        <v>93</v>
      </c>
      <c r="D563" s="763">
        <v>42223.13</v>
      </c>
      <c r="E563" s="770" t="s">
        <v>1255</v>
      </c>
      <c r="F563" s="761"/>
      <c r="G563" s="761"/>
      <c r="H563" s="768"/>
      <c r="I563" s="755"/>
      <c r="J563" s="755"/>
      <c r="K563" s="755"/>
      <c r="L563" s="755"/>
      <c r="M563" s="755"/>
      <c r="N563" s="755"/>
      <c r="O563" s="755"/>
      <c r="P563" s="755"/>
      <c r="Q563" s="755"/>
      <c r="R563" s="755"/>
      <c r="S563" s="755"/>
      <c r="T563" s="755"/>
      <c r="U563" s="755"/>
      <c r="V563" s="755"/>
      <c r="W563" s="755"/>
      <c r="X563" s="755"/>
      <c r="Y563" s="755"/>
      <c r="Z563" s="755"/>
      <c r="AA563" s="755"/>
      <c r="AB563" s="755"/>
      <c r="AC563" s="755"/>
      <c r="AD563" s="755"/>
      <c r="AE563" s="755"/>
      <c r="AF563" s="755"/>
      <c r="AG563" s="755"/>
      <c r="AH563" s="755"/>
      <c r="AI563" s="755"/>
      <c r="AJ563" s="755"/>
      <c r="AK563" s="755"/>
      <c r="AL563" s="755"/>
      <c r="AM563" s="755"/>
      <c r="AN563" s="755"/>
      <c r="AO563" s="755"/>
      <c r="AP563" s="755"/>
      <c r="AQ563" s="755"/>
      <c r="AR563" s="755"/>
      <c r="AS563" s="755"/>
      <c r="AT563" s="755"/>
      <c r="AU563" s="755"/>
      <c r="AV563" s="755"/>
      <c r="AW563" s="755"/>
      <c r="AX563" s="755"/>
      <c r="AY563" s="755"/>
      <c r="AZ563" s="755"/>
      <c r="BA563" s="755"/>
      <c r="BB563" s="755"/>
    </row>
    <row r="564" spans="1:54" s="775" customFormat="1" ht="24" customHeight="1">
      <c r="A564" s="760">
        <v>7132230543</v>
      </c>
      <c r="B564" s="770" t="s">
        <v>1256</v>
      </c>
      <c r="C564" s="762" t="s">
        <v>89</v>
      </c>
      <c r="D564" s="763">
        <v>612282.80000000005</v>
      </c>
      <c r="E564" s="770"/>
      <c r="F564" s="761"/>
      <c r="G564" s="845"/>
      <c r="H564" s="768"/>
      <c r="I564" s="755"/>
      <c r="J564" s="755"/>
      <c r="K564" s="755"/>
      <c r="L564" s="755"/>
      <c r="M564" s="755"/>
      <c r="N564" s="755"/>
      <c r="O564" s="755"/>
      <c r="P564" s="755"/>
      <c r="Q564" s="755"/>
      <c r="R564" s="755"/>
      <c r="S564" s="755"/>
      <c r="T564" s="755"/>
      <c r="U564" s="755"/>
      <c r="V564" s="755"/>
      <c r="W564" s="755"/>
      <c r="X564" s="755"/>
      <c r="Y564" s="755"/>
      <c r="Z564" s="755"/>
      <c r="AA564" s="755"/>
      <c r="AB564" s="755"/>
      <c r="AC564" s="755"/>
      <c r="AD564" s="755"/>
      <c r="AE564" s="755"/>
      <c r="AF564" s="755"/>
      <c r="AG564" s="755"/>
      <c r="AH564" s="755"/>
      <c r="AI564" s="755"/>
      <c r="AJ564" s="755"/>
      <c r="AK564" s="755"/>
      <c r="AL564" s="755"/>
      <c r="AM564" s="755"/>
      <c r="AN564" s="755"/>
      <c r="AO564" s="755"/>
      <c r="AP564" s="755"/>
      <c r="AQ564" s="755"/>
      <c r="AR564" s="755"/>
      <c r="AS564" s="755"/>
      <c r="AT564" s="755"/>
      <c r="AU564" s="755"/>
      <c r="AV564" s="755"/>
      <c r="AW564" s="755"/>
      <c r="AX564" s="755"/>
      <c r="AY564" s="755"/>
      <c r="AZ564" s="755"/>
      <c r="BA564" s="755"/>
      <c r="BB564" s="755"/>
    </row>
    <row r="565" spans="1:54" s="775" customFormat="1" ht="24" customHeight="1">
      <c r="A565" s="760">
        <v>7132230544</v>
      </c>
      <c r="B565" s="770" t="s">
        <v>1257</v>
      </c>
      <c r="C565" s="762" t="s">
        <v>89</v>
      </c>
      <c r="D565" s="763">
        <v>531661.4</v>
      </c>
      <c r="E565" s="770"/>
      <c r="F565" s="761"/>
      <c r="G565" s="845"/>
      <c r="H565" s="768"/>
      <c r="I565" s="755"/>
      <c r="J565" s="755"/>
      <c r="K565" s="755"/>
      <c r="L565" s="755"/>
      <c r="M565" s="755"/>
      <c r="N565" s="755"/>
      <c r="O565" s="755"/>
      <c r="P565" s="755"/>
      <c r="Q565" s="755"/>
      <c r="R565" s="755"/>
      <c r="S565" s="755"/>
      <c r="T565" s="755"/>
      <c r="U565" s="755"/>
      <c r="V565" s="755"/>
      <c r="W565" s="755"/>
      <c r="X565" s="755"/>
      <c r="Y565" s="755"/>
      <c r="Z565" s="755"/>
      <c r="AA565" s="755"/>
      <c r="AB565" s="755"/>
      <c r="AC565" s="755"/>
      <c r="AD565" s="755"/>
      <c r="AE565" s="755"/>
      <c r="AF565" s="755"/>
      <c r="AG565" s="755"/>
      <c r="AH565" s="755"/>
      <c r="AI565" s="755"/>
      <c r="AJ565" s="755"/>
      <c r="AK565" s="755"/>
      <c r="AL565" s="755"/>
      <c r="AM565" s="755"/>
      <c r="AN565" s="755"/>
      <c r="AO565" s="755"/>
      <c r="AP565" s="755"/>
      <c r="AQ565" s="755"/>
      <c r="AR565" s="755"/>
      <c r="AS565" s="755"/>
      <c r="AT565" s="755"/>
      <c r="AU565" s="755"/>
      <c r="AV565" s="755"/>
      <c r="AW565" s="755"/>
      <c r="AX565" s="755"/>
      <c r="AY565" s="755"/>
      <c r="AZ565" s="755"/>
      <c r="BA565" s="755"/>
      <c r="BB565" s="755"/>
    </row>
    <row r="566" spans="1:54" s="775" customFormat="1" ht="24" customHeight="1">
      <c r="A566" s="760">
        <v>7132230545</v>
      </c>
      <c r="B566" s="770" t="s">
        <v>1258</v>
      </c>
      <c r="C566" s="762" t="s">
        <v>89</v>
      </c>
      <c r="D566" s="763">
        <v>641365.18999999994</v>
      </c>
      <c r="E566" s="770"/>
      <c r="F566" s="761"/>
      <c r="G566" s="845"/>
      <c r="H566" s="768"/>
      <c r="I566" s="755"/>
      <c r="J566" s="755"/>
      <c r="K566" s="755"/>
      <c r="L566" s="755"/>
      <c r="M566" s="755"/>
      <c r="N566" s="755"/>
      <c r="O566" s="755"/>
      <c r="P566" s="755"/>
      <c r="Q566" s="755"/>
      <c r="R566" s="755"/>
      <c r="S566" s="755"/>
      <c r="T566" s="755"/>
      <c r="U566" s="755"/>
      <c r="V566" s="755"/>
      <c r="W566" s="755"/>
      <c r="X566" s="755"/>
      <c r="Y566" s="755"/>
      <c r="Z566" s="755"/>
      <c r="AA566" s="755"/>
      <c r="AB566" s="755"/>
      <c r="AC566" s="755"/>
      <c r="AD566" s="755"/>
      <c r="AE566" s="755"/>
      <c r="AF566" s="755"/>
      <c r="AG566" s="755"/>
      <c r="AH566" s="755"/>
      <c r="AI566" s="755"/>
      <c r="AJ566" s="755"/>
      <c r="AK566" s="755"/>
      <c r="AL566" s="755"/>
      <c r="AM566" s="755"/>
      <c r="AN566" s="755"/>
      <c r="AO566" s="755"/>
      <c r="AP566" s="755"/>
      <c r="AQ566" s="755"/>
      <c r="AR566" s="755"/>
      <c r="AS566" s="755"/>
      <c r="AT566" s="755"/>
      <c r="AU566" s="755"/>
      <c r="AV566" s="755"/>
      <c r="AW566" s="755"/>
      <c r="AX566" s="755"/>
      <c r="AY566" s="755"/>
      <c r="AZ566" s="755"/>
      <c r="BA566" s="755"/>
      <c r="BB566" s="755"/>
    </row>
    <row r="567" spans="1:54" s="775" customFormat="1" ht="24" customHeight="1">
      <c r="A567" s="760">
        <v>7132230418</v>
      </c>
      <c r="B567" s="761" t="s">
        <v>1259</v>
      </c>
      <c r="C567" s="762" t="s">
        <v>93</v>
      </c>
      <c r="D567" s="763">
        <v>79231.77</v>
      </c>
      <c r="E567" s="770" t="s">
        <v>1260</v>
      </c>
      <c r="F567" s="772"/>
      <c r="G567" s="764"/>
      <c r="H567" s="768"/>
      <c r="I567" s="755"/>
      <c r="J567" s="755"/>
      <c r="K567" s="755"/>
      <c r="L567" s="755"/>
      <c r="M567" s="755"/>
      <c r="N567" s="755"/>
      <c r="O567" s="755"/>
      <c r="P567" s="755"/>
      <c r="Q567" s="755"/>
      <c r="R567" s="755"/>
      <c r="S567" s="755"/>
      <c r="T567" s="755"/>
      <c r="U567" s="755"/>
      <c r="V567" s="755"/>
      <c r="W567" s="755"/>
      <c r="X567" s="755"/>
      <c r="Y567" s="755"/>
      <c r="Z567" s="755"/>
      <c r="AA567" s="755"/>
      <c r="AB567" s="755"/>
      <c r="AC567" s="755"/>
      <c r="AD567" s="755"/>
      <c r="AE567" s="755"/>
      <c r="AF567" s="755"/>
      <c r="AG567" s="755"/>
      <c r="AH567" s="755"/>
      <c r="AI567" s="755"/>
      <c r="AJ567" s="755"/>
      <c r="AK567" s="755"/>
      <c r="AL567" s="755"/>
      <c r="AM567" s="755"/>
      <c r="AN567" s="755"/>
      <c r="AO567" s="755"/>
      <c r="AP567" s="755"/>
      <c r="AQ567" s="755"/>
      <c r="AR567" s="755"/>
      <c r="AS567" s="755"/>
      <c r="AT567" s="755"/>
      <c r="AU567" s="755"/>
      <c r="AV567" s="755"/>
      <c r="AW567" s="755"/>
      <c r="AX567" s="755"/>
      <c r="AY567" s="755"/>
      <c r="AZ567" s="755"/>
      <c r="BA567" s="755"/>
      <c r="BB567" s="755"/>
    </row>
    <row r="568" spans="1:54" ht="24" customHeight="1">
      <c r="A568" s="760">
        <v>7132230427</v>
      </c>
      <c r="B568" s="761" t="s">
        <v>1261</v>
      </c>
      <c r="C568" s="762" t="s">
        <v>93</v>
      </c>
      <c r="D568" s="763">
        <v>103432.83</v>
      </c>
      <c r="E568" s="770" t="s">
        <v>1262</v>
      </c>
      <c r="F568" s="772"/>
      <c r="G568" s="764"/>
      <c r="H568" s="768"/>
    </row>
    <row r="569" spans="1:54" s="782" customFormat="1" ht="24" customHeight="1">
      <c r="A569" s="790">
        <v>7132230447</v>
      </c>
      <c r="B569" s="791" t="s">
        <v>1263</v>
      </c>
      <c r="C569" s="802" t="s">
        <v>93</v>
      </c>
      <c r="D569" s="994"/>
      <c r="E569" s="793" t="s">
        <v>1264</v>
      </c>
      <c r="F569" s="779"/>
      <c r="G569" s="789" t="s">
        <v>391</v>
      </c>
      <c r="H569" s="781"/>
    </row>
    <row r="570" spans="1:54" s="775" customFormat="1" ht="24" customHeight="1">
      <c r="A570" s="760">
        <v>7132230448</v>
      </c>
      <c r="B570" s="761" t="s">
        <v>1265</v>
      </c>
      <c r="C570" s="762" t="s">
        <v>93</v>
      </c>
      <c r="D570" s="763">
        <v>86517.16</v>
      </c>
      <c r="E570" s="770" t="s">
        <v>1266</v>
      </c>
      <c r="F570" s="772"/>
      <c r="G570" s="764"/>
      <c r="H570" s="768"/>
      <c r="I570" s="755"/>
      <c r="J570" s="755"/>
      <c r="K570" s="755"/>
      <c r="L570" s="755"/>
      <c r="M570" s="755"/>
      <c r="N570" s="755"/>
      <c r="O570" s="755"/>
      <c r="P570" s="755"/>
      <c r="Q570" s="755"/>
      <c r="R570" s="755"/>
      <c r="S570" s="755"/>
      <c r="T570" s="755"/>
      <c r="U570" s="755"/>
      <c r="V570" s="755"/>
      <c r="W570" s="755"/>
      <c r="X570" s="755"/>
      <c r="Y570" s="755"/>
      <c r="Z570" s="755"/>
      <c r="AA570" s="755"/>
      <c r="AB570" s="755"/>
      <c r="AC570" s="755"/>
      <c r="AD570" s="755"/>
      <c r="AE570" s="755"/>
      <c r="AF570" s="755"/>
      <c r="AG570" s="755"/>
      <c r="AH570" s="755"/>
      <c r="AI570" s="755"/>
      <c r="AJ570" s="755"/>
      <c r="AK570" s="755"/>
      <c r="AL570" s="755"/>
      <c r="AM570" s="755"/>
      <c r="AN570" s="755"/>
      <c r="AO570" s="755"/>
      <c r="AP570" s="755"/>
      <c r="AQ570" s="755"/>
      <c r="AR570" s="755"/>
      <c r="AS570" s="755"/>
      <c r="AT570" s="755"/>
      <c r="AU570" s="755"/>
      <c r="AV570" s="755"/>
      <c r="AW570" s="755"/>
      <c r="AX570" s="755"/>
      <c r="AY570" s="755"/>
      <c r="AZ570" s="755"/>
      <c r="BA570" s="755"/>
      <c r="BB570" s="755"/>
    </row>
    <row r="571" spans="1:54" s="782" customFormat="1" ht="24" customHeight="1">
      <c r="A571" s="790">
        <v>7132230449</v>
      </c>
      <c r="B571" s="791" t="s">
        <v>1267</v>
      </c>
      <c r="C571" s="802" t="s">
        <v>93</v>
      </c>
      <c r="D571" s="994"/>
      <c r="E571" s="793" t="s">
        <v>1268</v>
      </c>
      <c r="F571" s="779"/>
      <c r="G571" s="789" t="s">
        <v>391</v>
      </c>
      <c r="H571" s="781"/>
    </row>
    <row r="572" spans="1:54" s="775" customFormat="1" ht="24" customHeight="1">
      <c r="A572" s="760">
        <v>7132230450</v>
      </c>
      <c r="B572" s="761" t="s">
        <v>1269</v>
      </c>
      <c r="C572" s="762" t="s">
        <v>93</v>
      </c>
      <c r="D572" s="763">
        <v>78269.350000000006</v>
      </c>
      <c r="E572" s="770" t="s">
        <v>1270</v>
      </c>
      <c r="F572" s="772"/>
      <c r="G572" s="764"/>
      <c r="H572" s="768"/>
      <c r="I572" s="755"/>
      <c r="J572" s="755"/>
      <c r="K572" s="755"/>
      <c r="L572" s="755"/>
      <c r="M572" s="755"/>
      <c r="N572" s="755"/>
      <c r="O572" s="755"/>
      <c r="P572" s="755"/>
      <c r="Q572" s="755"/>
      <c r="R572" s="755"/>
      <c r="S572" s="755"/>
      <c r="T572" s="755"/>
      <c r="U572" s="755"/>
      <c r="V572" s="755"/>
      <c r="W572" s="755"/>
      <c r="X572" s="755"/>
      <c r="Y572" s="755"/>
      <c r="Z572" s="755"/>
      <c r="AA572" s="755"/>
      <c r="AB572" s="755"/>
      <c r="AC572" s="755"/>
      <c r="AD572" s="755"/>
      <c r="AE572" s="755"/>
      <c r="AF572" s="755"/>
      <c r="AG572" s="755"/>
      <c r="AH572" s="755"/>
      <c r="AI572" s="755"/>
      <c r="AJ572" s="755"/>
      <c r="AK572" s="755"/>
      <c r="AL572" s="755"/>
      <c r="AM572" s="755"/>
      <c r="AN572" s="755"/>
      <c r="AO572" s="755"/>
      <c r="AP572" s="755"/>
      <c r="AQ572" s="755"/>
      <c r="AR572" s="755"/>
      <c r="AS572" s="755"/>
      <c r="AT572" s="755"/>
      <c r="AU572" s="755"/>
      <c r="AV572" s="755"/>
      <c r="AW572" s="755"/>
      <c r="AX572" s="755"/>
      <c r="AY572" s="755"/>
      <c r="AZ572" s="755"/>
      <c r="BA572" s="755"/>
      <c r="BB572" s="755"/>
    </row>
    <row r="573" spans="1:54" s="775" customFormat="1" ht="24" customHeight="1">
      <c r="A573" s="760">
        <v>7132230453</v>
      </c>
      <c r="B573" s="761" t="s">
        <v>1271</v>
      </c>
      <c r="C573" s="762" t="s">
        <v>93</v>
      </c>
      <c r="D573" s="763">
        <v>79399.73</v>
      </c>
      <c r="E573" s="770" t="s">
        <v>1272</v>
      </c>
      <c r="F573" s="772"/>
      <c r="G573" s="764"/>
      <c r="H573" s="768"/>
      <c r="I573" s="755"/>
      <c r="J573" s="755"/>
      <c r="K573" s="755"/>
      <c r="L573" s="755"/>
      <c r="M573" s="755"/>
      <c r="N573" s="755"/>
      <c r="O573" s="755"/>
      <c r="P573" s="755"/>
      <c r="Q573" s="755"/>
      <c r="R573" s="755"/>
      <c r="S573" s="755"/>
      <c r="T573" s="755"/>
      <c r="U573" s="755"/>
      <c r="V573" s="755"/>
      <c r="W573" s="755"/>
      <c r="X573" s="755"/>
      <c r="Y573" s="755"/>
      <c r="Z573" s="755"/>
      <c r="AA573" s="755"/>
      <c r="AB573" s="755"/>
      <c r="AC573" s="755"/>
      <c r="AD573" s="755"/>
      <c r="AE573" s="755"/>
      <c r="AF573" s="755"/>
      <c r="AG573" s="755"/>
      <c r="AH573" s="755"/>
      <c r="AI573" s="755"/>
      <c r="AJ573" s="755"/>
      <c r="AK573" s="755"/>
      <c r="AL573" s="755"/>
      <c r="AM573" s="755"/>
      <c r="AN573" s="755"/>
      <c r="AO573" s="755"/>
      <c r="AP573" s="755"/>
      <c r="AQ573" s="755"/>
      <c r="AR573" s="755"/>
      <c r="AS573" s="755"/>
      <c r="AT573" s="755"/>
      <c r="AU573" s="755"/>
      <c r="AV573" s="755"/>
      <c r="AW573" s="755"/>
      <c r="AX573" s="755"/>
      <c r="AY573" s="755"/>
      <c r="AZ573" s="755"/>
      <c r="BA573" s="755"/>
      <c r="BB573" s="755"/>
    </row>
    <row r="574" spans="1:54" s="775" customFormat="1" ht="24" customHeight="1">
      <c r="A574" s="760">
        <v>7132230455</v>
      </c>
      <c r="B574" s="770" t="s">
        <v>1273</v>
      </c>
      <c r="C574" s="762" t="s">
        <v>93</v>
      </c>
      <c r="D574" s="763">
        <v>79399.73</v>
      </c>
      <c r="E574" s="770" t="s">
        <v>1274</v>
      </c>
      <c r="F574" s="772"/>
      <c r="G574" s="764"/>
      <c r="H574" s="768"/>
      <c r="I574" s="755"/>
      <c r="J574" s="755"/>
      <c r="K574" s="755"/>
      <c r="L574" s="755"/>
      <c r="M574" s="755"/>
      <c r="N574" s="755"/>
      <c r="O574" s="755"/>
      <c r="P574" s="755"/>
      <c r="Q574" s="755"/>
      <c r="R574" s="755"/>
      <c r="S574" s="755"/>
      <c r="T574" s="755"/>
      <c r="U574" s="755"/>
      <c r="V574" s="755"/>
      <c r="W574" s="755"/>
      <c r="X574" s="755"/>
      <c r="Y574" s="755"/>
      <c r="Z574" s="755"/>
      <c r="AA574" s="755"/>
      <c r="AB574" s="755"/>
      <c r="AC574" s="755"/>
      <c r="AD574" s="755"/>
      <c r="AE574" s="755"/>
      <c r="AF574" s="755"/>
      <c r="AG574" s="755"/>
      <c r="AH574" s="755"/>
      <c r="AI574" s="755"/>
      <c r="AJ574" s="755"/>
      <c r="AK574" s="755"/>
      <c r="AL574" s="755"/>
      <c r="AM574" s="755"/>
      <c r="AN574" s="755"/>
      <c r="AO574" s="755"/>
      <c r="AP574" s="755"/>
      <c r="AQ574" s="755"/>
      <c r="AR574" s="755"/>
      <c r="AS574" s="755"/>
      <c r="AT574" s="755"/>
      <c r="AU574" s="755"/>
      <c r="AV574" s="755"/>
      <c r="AW574" s="755"/>
      <c r="AX574" s="755"/>
      <c r="AY574" s="755"/>
      <c r="AZ574" s="755"/>
      <c r="BA574" s="755"/>
      <c r="BB574" s="755"/>
    </row>
    <row r="575" spans="1:54" s="775" customFormat="1" ht="24" customHeight="1">
      <c r="A575" s="760">
        <v>7132230458</v>
      </c>
      <c r="B575" s="770" t="s">
        <v>1275</v>
      </c>
      <c r="C575" s="762" t="s">
        <v>93</v>
      </c>
      <c r="D575" s="763">
        <v>75595.509999999995</v>
      </c>
      <c r="E575" s="770" t="s">
        <v>1276</v>
      </c>
      <c r="F575" s="772"/>
      <c r="G575" s="766"/>
      <c r="H575" s="768"/>
      <c r="I575" s="755"/>
      <c r="J575" s="755"/>
      <c r="K575" s="755"/>
      <c r="L575" s="755"/>
      <c r="M575" s="755"/>
      <c r="N575" s="755"/>
      <c r="O575" s="755"/>
      <c r="P575" s="755"/>
      <c r="Q575" s="755"/>
      <c r="R575" s="755"/>
      <c r="S575" s="755"/>
      <c r="T575" s="755"/>
      <c r="U575" s="755"/>
      <c r="V575" s="755"/>
      <c r="W575" s="755"/>
      <c r="X575" s="755"/>
      <c r="Y575" s="755"/>
      <c r="Z575" s="755"/>
      <c r="AA575" s="755"/>
      <c r="AB575" s="755"/>
      <c r="AC575" s="755"/>
      <c r="AD575" s="755"/>
      <c r="AE575" s="755"/>
      <c r="AF575" s="755"/>
      <c r="AG575" s="755"/>
      <c r="AH575" s="755"/>
      <c r="AI575" s="755"/>
      <c r="AJ575" s="755"/>
      <c r="AK575" s="755"/>
      <c r="AL575" s="755"/>
      <c r="AM575" s="755"/>
      <c r="AN575" s="755"/>
      <c r="AO575" s="755"/>
      <c r="AP575" s="755"/>
      <c r="AQ575" s="755"/>
      <c r="AR575" s="755"/>
      <c r="AS575" s="755"/>
      <c r="AT575" s="755"/>
      <c r="AU575" s="755"/>
      <c r="AV575" s="755"/>
      <c r="AW575" s="755"/>
      <c r="AX575" s="755"/>
      <c r="AY575" s="755"/>
      <c r="AZ575" s="755"/>
      <c r="BA575" s="755"/>
      <c r="BB575" s="755"/>
    </row>
    <row r="576" spans="1:54" ht="24" customHeight="1">
      <c r="A576" s="760">
        <v>7132230457</v>
      </c>
      <c r="B576" s="761" t="s">
        <v>1277</v>
      </c>
      <c r="C576" s="762" t="s">
        <v>93</v>
      </c>
      <c r="D576" s="763">
        <v>105928</v>
      </c>
      <c r="E576" s="770" t="s">
        <v>1278</v>
      </c>
      <c r="F576" s="772"/>
      <c r="G576" s="764"/>
      <c r="H576" s="768"/>
    </row>
    <row r="577" spans="1:54" s="775" customFormat="1" ht="24" customHeight="1">
      <c r="A577" s="760">
        <v>7132230411</v>
      </c>
      <c r="B577" s="770" t="s">
        <v>1279</v>
      </c>
      <c r="C577" s="762" t="s">
        <v>93</v>
      </c>
      <c r="D577" s="763">
        <v>79399.73</v>
      </c>
      <c r="E577" s="770"/>
      <c r="F577" s="772"/>
      <c r="G577" s="764"/>
      <c r="H577" s="768"/>
      <c r="I577" s="755"/>
      <c r="J577" s="755"/>
      <c r="K577" s="755"/>
      <c r="L577" s="755"/>
      <c r="M577" s="755"/>
      <c r="N577" s="755"/>
      <c r="O577" s="755"/>
      <c r="P577" s="755"/>
      <c r="Q577" s="755"/>
      <c r="R577" s="755"/>
      <c r="S577" s="755"/>
      <c r="T577" s="755"/>
      <c r="U577" s="755"/>
      <c r="V577" s="755"/>
      <c r="W577" s="755"/>
      <c r="X577" s="755"/>
      <c r="Y577" s="755"/>
      <c r="Z577" s="755"/>
      <c r="AA577" s="755"/>
      <c r="AB577" s="755"/>
      <c r="AC577" s="755"/>
      <c r="AD577" s="755"/>
      <c r="AE577" s="755"/>
      <c r="AF577" s="755"/>
      <c r="AG577" s="755"/>
      <c r="AH577" s="755"/>
      <c r="AI577" s="755"/>
      <c r="AJ577" s="755"/>
      <c r="AK577" s="755"/>
      <c r="AL577" s="755"/>
      <c r="AM577" s="755"/>
      <c r="AN577" s="755"/>
      <c r="AO577" s="755"/>
      <c r="AP577" s="755"/>
      <c r="AQ577" s="755"/>
      <c r="AR577" s="755"/>
      <c r="AS577" s="755"/>
      <c r="AT577" s="755"/>
      <c r="AU577" s="755"/>
      <c r="AV577" s="755"/>
      <c r="AW577" s="755"/>
      <c r="AX577" s="755"/>
      <c r="AY577" s="755"/>
      <c r="AZ577" s="755"/>
      <c r="BA577" s="755"/>
      <c r="BB577" s="755"/>
    </row>
    <row r="578" spans="1:54" ht="24" customHeight="1">
      <c r="A578" s="393">
        <v>7132230471</v>
      </c>
      <c r="B578" s="386" t="s">
        <v>1280</v>
      </c>
      <c r="C578" s="385" t="s">
        <v>93</v>
      </c>
      <c r="D578" s="763">
        <v>41166.480000000003</v>
      </c>
      <c r="E578" s="770"/>
      <c r="F578" s="772"/>
      <c r="G578" s="846"/>
      <c r="H578" s="768"/>
    </row>
    <row r="579" spans="1:54" s="782" customFormat="1" ht="24" customHeight="1">
      <c r="A579" s="790">
        <v>7132230473</v>
      </c>
      <c r="B579" s="791" t="s">
        <v>1281</v>
      </c>
      <c r="C579" s="802" t="s">
        <v>89</v>
      </c>
      <c r="D579" s="994"/>
      <c r="E579" s="793"/>
      <c r="F579" s="779"/>
      <c r="G579" s="789" t="s">
        <v>391</v>
      </c>
      <c r="H579" s="781"/>
    </row>
    <row r="580" spans="1:54" s="775" customFormat="1" ht="24" customHeight="1">
      <c r="A580" s="760">
        <v>7132230056</v>
      </c>
      <c r="B580" s="761" t="s">
        <v>1282</v>
      </c>
      <c r="C580" s="762" t="s">
        <v>93</v>
      </c>
      <c r="D580" s="763">
        <v>14164.44</v>
      </c>
      <c r="E580" s="770" t="s">
        <v>1283</v>
      </c>
      <c r="F580" s="772"/>
      <c r="G580" s="764"/>
      <c r="H580" s="768"/>
      <c r="I580" s="830"/>
      <c r="J580" s="755"/>
      <c r="K580" s="755"/>
      <c r="L580" s="755"/>
      <c r="M580" s="755"/>
      <c r="N580" s="755"/>
      <c r="O580" s="755"/>
      <c r="P580" s="755"/>
      <c r="Q580" s="755"/>
      <c r="R580" s="755"/>
      <c r="S580" s="755"/>
      <c r="T580" s="755"/>
      <c r="U580" s="755"/>
      <c r="V580" s="755"/>
      <c r="W580" s="755"/>
      <c r="X580" s="755"/>
      <c r="Y580" s="755"/>
      <c r="Z580" s="755"/>
      <c r="AA580" s="755"/>
      <c r="AB580" s="755"/>
      <c r="AC580" s="755"/>
      <c r="AD580" s="755"/>
      <c r="AE580" s="755"/>
      <c r="AF580" s="755"/>
      <c r="AG580" s="755"/>
      <c r="AH580" s="755"/>
      <c r="AI580" s="755"/>
      <c r="AJ580" s="755"/>
      <c r="AK580" s="755"/>
      <c r="AL580" s="755"/>
      <c r="AM580" s="755"/>
      <c r="AN580" s="755"/>
      <c r="AO580" s="755"/>
      <c r="AP580" s="755"/>
      <c r="AQ580" s="755"/>
      <c r="AR580" s="755"/>
      <c r="AS580" s="755"/>
      <c r="AT580" s="755"/>
      <c r="AU580" s="755"/>
      <c r="AV580" s="755"/>
      <c r="AW580" s="755"/>
      <c r="AX580" s="755"/>
      <c r="AY580" s="755"/>
      <c r="AZ580" s="755"/>
      <c r="BA580" s="755"/>
      <c r="BB580" s="755"/>
    </row>
    <row r="581" spans="1:54" s="775" customFormat="1" ht="24" customHeight="1">
      <c r="A581" s="760">
        <v>7132230057</v>
      </c>
      <c r="B581" s="761" t="s">
        <v>1284</v>
      </c>
      <c r="C581" s="762" t="s">
        <v>93</v>
      </c>
      <c r="D581" s="763">
        <v>22774.85</v>
      </c>
      <c r="E581" s="770" t="s">
        <v>1285</v>
      </c>
      <c r="F581" s="772"/>
      <c r="G581" s="764"/>
      <c r="H581" s="768"/>
      <c r="I581" s="830"/>
      <c r="J581" s="755"/>
      <c r="K581" s="755"/>
      <c r="L581" s="755"/>
      <c r="M581" s="755"/>
      <c r="N581" s="755"/>
      <c r="O581" s="755"/>
      <c r="P581" s="755"/>
      <c r="Q581" s="755"/>
      <c r="R581" s="755"/>
      <c r="S581" s="755"/>
      <c r="T581" s="755"/>
      <c r="U581" s="755"/>
      <c r="V581" s="755"/>
      <c r="W581" s="755"/>
      <c r="X581" s="755"/>
      <c r="Y581" s="755"/>
      <c r="Z581" s="755"/>
      <c r="AA581" s="755"/>
      <c r="AB581" s="755"/>
      <c r="AC581" s="755"/>
      <c r="AD581" s="755"/>
      <c r="AE581" s="755"/>
      <c r="AF581" s="755"/>
      <c r="AG581" s="755"/>
      <c r="AH581" s="755"/>
      <c r="AI581" s="755"/>
      <c r="AJ581" s="755"/>
      <c r="AK581" s="755"/>
      <c r="AL581" s="755"/>
      <c r="AM581" s="755"/>
      <c r="AN581" s="755"/>
      <c r="AO581" s="755"/>
      <c r="AP581" s="755"/>
      <c r="AQ581" s="755"/>
      <c r="AR581" s="755"/>
      <c r="AS581" s="755"/>
      <c r="AT581" s="755"/>
      <c r="AU581" s="755"/>
      <c r="AV581" s="755"/>
      <c r="AW581" s="755"/>
      <c r="AX581" s="755"/>
      <c r="AY581" s="755"/>
      <c r="AZ581" s="755"/>
      <c r="BA581" s="755"/>
      <c r="BB581" s="755"/>
    </row>
    <row r="582" spans="1:54" s="775" customFormat="1" ht="24" customHeight="1">
      <c r="A582" s="760">
        <v>7132230501</v>
      </c>
      <c r="B582" s="803" t="s">
        <v>1286</v>
      </c>
      <c r="C582" s="762" t="s">
        <v>89</v>
      </c>
      <c r="D582" s="763">
        <v>466237.64</v>
      </c>
      <c r="E582" s="770" t="s">
        <v>1287</v>
      </c>
      <c r="F582" s="772"/>
      <c r="G582" s="764"/>
      <c r="H582" s="768"/>
      <c r="I582" s="755"/>
      <c r="J582" s="755"/>
      <c r="K582" s="755"/>
      <c r="L582" s="755"/>
      <c r="M582" s="755"/>
      <c r="N582" s="755"/>
      <c r="O582" s="755"/>
      <c r="P582" s="755"/>
      <c r="Q582" s="755"/>
      <c r="R582" s="755"/>
      <c r="S582" s="755"/>
      <c r="T582" s="755"/>
      <c r="U582" s="755"/>
      <c r="V582" s="755"/>
      <c r="W582" s="755"/>
      <c r="X582" s="755"/>
      <c r="Y582" s="755"/>
      <c r="Z582" s="755"/>
      <c r="AA582" s="755"/>
      <c r="AB582" s="755"/>
      <c r="AC582" s="755"/>
      <c r="AD582" s="755"/>
      <c r="AE582" s="755"/>
      <c r="AF582" s="755"/>
      <c r="AG582" s="755"/>
      <c r="AH582" s="755"/>
      <c r="AI582" s="755"/>
      <c r="AJ582" s="755"/>
      <c r="AK582" s="755"/>
      <c r="AL582" s="755"/>
      <c r="AM582" s="755"/>
      <c r="AN582" s="755"/>
      <c r="AO582" s="755"/>
      <c r="AP582" s="755"/>
      <c r="AQ582" s="755"/>
      <c r="AR582" s="755"/>
      <c r="AS582" s="755"/>
      <c r="AT582" s="755"/>
      <c r="AU582" s="755"/>
      <c r="AV582" s="755"/>
      <c r="AW582" s="755"/>
      <c r="AX582" s="755"/>
      <c r="AY582" s="755"/>
      <c r="AZ582" s="755"/>
      <c r="BA582" s="755"/>
      <c r="BB582" s="755"/>
    </row>
    <row r="583" spans="1:54" s="775" customFormat="1" ht="24" customHeight="1">
      <c r="A583" s="760">
        <v>7132230511</v>
      </c>
      <c r="B583" s="803" t="s">
        <v>1288</v>
      </c>
      <c r="C583" s="762" t="s">
        <v>89</v>
      </c>
      <c r="D583" s="763">
        <v>843207.67</v>
      </c>
      <c r="E583" s="770" t="s">
        <v>1289</v>
      </c>
      <c r="F583" s="772"/>
      <c r="G583" s="764"/>
      <c r="H583" s="768"/>
      <c r="I583" s="755"/>
      <c r="J583" s="755"/>
      <c r="K583" s="755"/>
      <c r="L583" s="755"/>
      <c r="M583" s="755"/>
      <c r="N583" s="755"/>
      <c r="O583" s="755"/>
      <c r="P583" s="755"/>
      <c r="Q583" s="755"/>
      <c r="R583" s="755"/>
      <c r="S583" s="755"/>
      <c r="T583" s="755"/>
      <c r="U583" s="755"/>
      <c r="V583" s="755"/>
      <c r="W583" s="755"/>
      <c r="X583" s="755"/>
      <c r="Y583" s="755"/>
      <c r="Z583" s="755"/>
      <c r="AA583" s="755"/>
      <c r="AB583" s="755"/>
      <c r="AC583" s="755"/>
      <c r="AD583" s="755"/>
      <c r="AE583" s="755"/>
      <c r="AF583" s="755"/>
      <c r="AG583" s="755"/>
      <c r="AH583" s="755"/>
      <c r="AI583" s="755"/>
      <c r="AJ583" s="755"/>
      <c r="AK583" s="755"/>
      <c r="AL583" s="755"/>
      <c r="AM583" s="755"/>
      <c r="AN583" s="755"/>
      <c r="AO583" s="755"/>
      <c r="AP583" s="755"/>
      <c r="AQ583" s="755"/>
      <c r="AR583" s="755"/>
      <c r="AS583" s="755"/>
      <c r="AT583" s="755"/>
      <c r="AU583" s="755"/>
      <c r="AV583" s="755"/>
      <c r="AW583" s="755"/>
      <c r="AX583" s="755"/>
      <c r="AY583" s="755"/>
      <c r="AZ583" s="755"/>
      <c r="BA583" s="755"/>
      <c r="BB583" s="755"/>
    </row>
    <row r="584" spans="1:54" ht="24" customHeight="1">
      <c r="A584" s="769">
        <v>7132404015</v>
      </c>
      <c r="B584" s="770" t="s">
        <v>1290</v>
      </c>
      <c r="C584" s="771" t="s">
        <v>347</v>
      </c>
      <c r="D584" s="763">
        <v>697.82</v>
      </c>
      <c r="E584" s="772" t="s">
        <v>1291</v>
      </c>
      <c r="F584" s="772"/>
      <c r="G584" s="764"/>
      <c r="H584" s="768"/>
    </row>
    <row r="585" spans="1:54" ht="24" customHeight="1">
      <c r="A585" s="769">
        <v>7132404016</v>
      </c>
      <c r="B585" s="770" t="s">
        <v>1292</v>
      </c>
      <c r="C585" s="771" t="s">
        <v>347</v>
      </c>
      <c r="D585" s="763">
        <v>162.57</v>
      </c>
      <c r="E585" s="772" t="s">
        <v>1293</v>
      </c>
      <c r="F585" s="772"/>
      <c r="G585" s="764"/>
      <c r="H585" s="768"/>
    </row>
    <row r="586" spans="1:54" s="775" customFormat="1" ht="24" customHeight="1">
      <c r="A586" s="760">
        <v>7132404366</v>
      </c>
      <c r="B586" s="386" t="s">
        <v>1294</v>
      </c>
      <c r="C586" s="762" t="s">
        <v>89</v>
      </c>
      <c r="D586" s="763">
        <v>67787.02</v>
      </c>
      <c r="E586" s="772" t="s">
        <v>1295</v>
      </c>
      <c r="F586" s="772"/>
      <c r="G586" s="834"/>
      <c r="H586" s="768"/>
      <c r="I586" s="755"/>
      <c r="J586" s="755"/>
      <c r="K586" s="755"/>
      <c r="L586" s="755"/>
      <c r="M586" s="755"/>
      <c r="N586" s="755"/>
      <c r="O586" s="755"/>
      <c r="P586" s="755"/>
      <c r="Q586" s="755"/>
      <c r="R586" s="755"/>
      <c r="S586" s="755"/>
      <c r="T586" s="755"/>
      <c r="U586" s="755"/>
      <c r="V586" s="755"/>
      <c r="W586" s="755"/>
      <c r="X586" s="755"/>
      <c r="Y586" s="755"/>
      <c r="Z586" s="755"/>
      <c r="AA586" s="755"/>
      <c r="AB586" s="755"/>
      <c r="AC586" s="755"/>
      <c r="AD586" s="755"/>
      <c r="AE586" s="755"/>
      <c r="AF586" s="755"/>
      <c r="AG586" s="755"/>
      <c r="AH586" s="755"/>
      <c r="AI586" s="755"/>
      <c r="AJ586" s="755"/>
      <c r="AK586" s="755"/>
      <c r="AL586" s="755"/>
      <c r="AM586" s="755"/>
      <c r="AN586" s="755"/>
      <c r="AO586" s="755"/>
      <c r="AP586" s="755"/>
      <c r="AQ586" s="755"/>
      <c r="AR586" s="755"/>
      <c r="AS586" s="755"/>
      <c r="AT586" s="755"/>
      <c r="AU586" s="755"/>
      <c r="AV586" s="755"/>
      <c r="AW586" s="755"/>
      <c r="AX586" s="755"/>
      <c r="AY586" s="755"/>
      <c r="AZ586" s="755"/>
      <c r="BA586" s="755"/>
      <c r="BB586" s="755"/>
    </row>
    <row r="587" spans="1:54" ht="31.5" customHeight="1">
      <c r="A587" s="769">
        <v>7132406022</v>
      </c>
      <c r="B587" s="770" t="s">
        <v>1296</v>
      </c>
      <c r="C587" s="771" t="s">
        <v>347</v>
      </c>
      <c r="D587" s="763">
        <v>197.85</v>
      </c>
      <c r="E587" s="770" t="s">
        <v>1297</v>
      </c>
      <c r="F587" s="772"/>
      <c r="G587" s="764"/>
      <c r="H587" s="768"/>
    </row>
    <row r="588" spans="1:54" s="775" customFormat="1" ht="29.25" customHeight="1">
      <c r="A588" s="760">
        <v>7132406420</v>
      </c>
      <c r="B588" s="761" t="s">
        <v>1298</v>
      </c>
      <c r="C588" s="762" t="s">
        <v>93</v>
      </c>
      <c r="D588" s="763">
        <v>3297.37</v>
      </c>
      <c r="E588" s="770" t="s">
        <v>1299</v>
      </c>
      <c r="F588" s="772"/>
      <c r="G588" s="764"/>
      <c r="H588" s="768"/>
      <c r="I588" s="755"/>
      <c r="J588" s="755"/>
      <c r="K588" s="755"/>
      <c r="L588" s="755"/>
      <c r="M588" s="755"/>
      <c r="N588" s="755"/>
      <c r="O588" s="755"/>
      <c r="P588" s="755"/>
      <c r="Q588" s="755"/>
      <c r="R588" s="755"/>
      <c r="S588" s="755"/>
      <c r="T588" s="755"/>
      <c r="U588" s="755"/>
      <c r="V588" s="755"/>
      <c r="W588" s="755"/>
      <c r="X588" s="755"/>
      <c r="Y588" s="755"/>
      <c r="Z588" s="755"/>
      <c r="AA588" s="755"/>
      <c r="AB588" s="755"/>
      <c r="AC588" s="755"/>
      <c r="AD588" s="755"/>
      <c r="AE588" s="755"/>
      <c r="AF588" s="755"/>
      <c r="AG588" s="755"/>
      <c r="AH588" s="755"/>
      <c r="AI588" s="755"/>
      <c r="AJ588" s="755"/>
      <c r="AK588" s="755"/>
      <c r="AL588" s="755"/>
      <c r="AM588" s="755"/>
      <c r="AN588" s="755"/>
      <c r="AO588" s="755"/>
      <c r="AP588" s="755"/>
      <c r="AQ588" s="755"/>
      <c r="AR588" s="755"/>
      <c r="AS588" s="755"/>
      <c r="AT588" s="755"/>
      <c r="AU588" s="755"/>
      <c r="AV588" s="755"/>
      <c r="AW588" s="755"/>
      <c r="AX588" s="755"/>
      <c r="AY588" s="755"/>
      <c r="AZ588" s="755"/>
      <c r="BA588" s="755"/>
      <c r="BB588" s="755"/>
    </row>
    <row r="589" spans="1:54" s="775" customFormat="1" ht="24" customHeight="1">
      <c r="A589" s="760">
        <v>7132406793</v>
      </c>
      <c r="B589" s="761" t="s">
        <v>1300</v>
      </c>
      <c r="C589" s="762" t="s">
        <v>93</v>
      </c>
      <c r="D589" s="763">
        <v>4124.76</v>
      </c>
      <c r="E589" s="772"/>
      <c r="F589" s="772"/>
      <c r="G589" s="761"/>
      <c r="H589" s="768"/>
      <c r="I589" s="755"/>
      <c r="J589" s="755"/>
      <c r="K589" s="755"/>
      <c r="L589" s="755"/>
      <c r="M589" s="755"/>
      <c r="N589" s="755"/>
      <c r="O589" s="755"/>
      <c r="P589" s="755"/>
      <c r="Q589" s="755"/>
      <c r="R589" s="755"/>
      <c r="S589" s="755"/>
      <c r="T589" s="755"/>
      <c r="U589" s="755"/>
      <c r="V589" s="755"/>
      <c r="W589" s="755"/>
      <c r="X589" s="755"/>
      <c r="Y589" s="755"/>
      <c r="Z589" s="755"/>
      <c r="AA589" s="755"/>
      <c r="AB589" s="755"/>
      <c r="AC589" s="755"/>
      <c r="AD589" s="755"/>
      <c r="AE589" s="755"/>
      <c r="AF589" s="755"/>
      <c r="AG589" s="755"/>
      <c r="AH589" s="755"/>
      <c r="AI589" s="755"/>
      <c r="AJ589" s="755"/>
      <c r="AK589" s="755"/>
      <c r="AL589" s="755"/>
      <c r="AM589" s="755"/>
      <c r="AN589" s="755"/>
      <c r="AO589" s="755"/>
      <c r="AP589" s="755"/>
      <c r="AQ589" s="755"/>
      <c r="AR589" s="755"/>
      <c r="AS589" s="755"/>
      <c r="AT589" s="755"/>
      <c r="AU589" s="755"/>
      <c r="AV589" s="755"/>
      <c r="AW589" s="755"/>
      <c r="AX589" s="755"/>
      <c r="AY589" s="755"/>
      <c r="AZ589" s="755"/>
      <c r="BA589" s="755"/>
      <c r="BB589" s="755"/>
    </row>
    <row r="590" spans="1:54" s="775" customFormat="1" ht="27" customHeight="1">
      <c r="A590" s="393">
        <v>7132406795</v>
      </c>
      <c r="B590" s="386" t="s">
        <v>1301</v>
      </c>
      <c r="C590" s="388" t="s">
        <v>93</v>
      </c>
      <c r="D590" s="763">
        <v>4896.43</v>
      </c>
      <c r="E590" s="772"/>
      <c r="F590" s="772"/>
      <c r="G590" s="403"/>
      <c r="H590" s="768"/>
      <c r="I590" s="755"/>
      <c r="J590" s="755"/>
      <c r="K590" s="755"/>
      <c r="L590" s="755"/>
      <c r="M590" s="755"/>
      <c r="N590" s="755"/>
      <c r="O590" s="755"/>
      <c r="P590" s="755"/>
      <c r="Q590" s="755"/>
      <c r="R590" s="755"/>
      <c r="S590" s="755"/>
      <c r="T590" s="755"/>
      <c r="U590" s="755"/>
      <c r="V590" s="755"/>
      <c r="W590" s="755"/>
      <c r="X590" s="755"/>
      <c r="Y590" s="755"/>
      <c r="Z590" s="755"/>
      <c r="AA590" s="755"/>
      <c r="AB590" s="755"/>
      <c r="AC590" s="755"/>
      <c r="AD590" s="755"/>
      <c r="AE590" s="755"/>
      <c r="AF590" s="755"/>
      <c r="AG590" s="755"/>
      <c r="AH590" s="755"/>
      <c r="AI590" s="755"/>
      <c r="AJ590" s="755"/>
      <c r="AK590" s="755"/>
      <c r="AL590" s="755"/>
      <c r="AM590" s="755"/>
      <c r="AN590" s="755"/>
      <c r="AO590" s="755"/>
      <c r="AP590" s="755"/>
      <c r="AQ590" s="755"/>
      <c r="AR590" s="755"/>
      <c r="AS590" s="755"/>
      <c r="AT590" s="755"/>
      <c r="AU590" s="755"/>
      <c r="AV590" s="755"/>
      <c r="AW590" s="755"/>
      <c r="AX590" s="755"/>
      <c r="AY590" s="755"/>
      <c r="AZ590" s="755"/>
      <c r="BA590" s="755"/>
      <c r="BB590" s="755"/>
    </row>
    <row r="591" spans="1:54" s="775" customFormat="1" ht="27.75" customHeight="1">
      <c r="A591" s="393">
        <v>7132406794</v>
      </c>
      <c r="B591" s="386" t="s">
        <v>1302</v>
      </c>
      <c r="C591" s="388" t="s">
        <v>93</v>
      </c>
      <c r="D591" s="763">
        <v>4470.8999999999996</v>
      </c>
      <c r="E591" s="772"/>
      <c r="F591" s="772"/>
      <c r="G591" s="847"/>
      <c r="H591" s="768"/>
      <c r="I591" s="755"/>
      <c r="J591" s="755"/>
      <c r="K591" s="755"/>
      <c r="L591" s="755"/>
      <c r="M591" s="755"/>
      <c r="N591" s="755"/>
      <c r="O591" s="755"/>
      <c r="P591" s="755"/>
      <c r="Q591" s="755"/>
      <c r="R591" s="755"/>
      <c r="S591" s="755"/>
      <c r="T591" s="755"/>
      <c r="U591" s="755"/>
      <c r="V591" s="755"/>
      <c r="W591" s="755"/>
      <c r="X591" s="755"/>
      <c r="Y591" s="755"/>
      <c r="Z591" s="755"/>
      <c r="AA591" s="755"/>
      <c r="AB591" s="755"/>
      <c r="AC591" s="755"/>
      <c r="AD591" s="755"/>
      <c r="AE591" s="755"/>
      <c r="AF591" s="755"/>
      <c r="AG591" s="755"/>
      <c r="AH591" s="755"/>
      <c r="AI591" s="755"/>
      <c r="AJ591" s="755"/>
      <c r="AK591" s="755"/>
      <c r="AL591" s="755"/>
      <c r="AM591" s="755"/>
      <c r="AN591" s="755"/>
      <c r="AO591" s="755"/>
      <c r="AP591" s="755"/>
      <c r="AQ591" s="755"/>
      <c r="AR591" s="755"/>
      <c r="AS591" s="755"/>
      <c r="AT591" s="755"/>
      <c r="AU591" s="755"/>
      <c r="AV591" s="755"/>
      <c r="AW591" s="755"/>
      <c r="AX591" s="755"/>
      <c r="AY591" s="755"/>
      <c r="AZ591" s="755"/>
      <c r="BA591" s="755"/>
      <c r="BB591" s="755"/>
    </row>
    <row r="592" spans="1:54" s="844" customFormat="1" ht="24" customHeight="1">
      <c r="A592" s="839">
        <v>7132406425</v>
      </c>
      <c r="B592" s="993" t="s">
        <v>1303</v>
      </c>
      <c r="C592" s="841" t="s">
        <v>93</v>
      </c>
      <c r="D592" s="994" t="s">
        <v>1856</v>
      </c>
      <c r="E592" s="840" t="s">
        <v>1303</v>
      </c>
      <c r="F592" s="842"/>
      <c r="G592" s="789" t="s">
        <v>391</v>
      </c>
      <c r="H592" s="843"/>
    </row>
    <row r="593" spans="1:54" s="775" customFormat="1" ht="24" customHeight="1">
      <c r="A593" s="760">
        <v>7132404529</v>
      </c>
      <c r="B593" s="761" t="s">
        <v>297</v>
      </c>
      <c r="C593" s="762" t="s">
        <v>93</v>
      </c>
      <c r="D593" s="763">
        <v>4765.8900000000003</v>
      </c>
      <c r="E593" s="770"/>
      <c r="F593" s="772"/>
      <c r="G593" s="831"/>
      <c r="H593" s="768"/>
      <c r="I593" s="755"/>
      <c r="J593" s="755"/>
      <c r="K593" s="755"/>
      <c r="L593" s="755"/>
      <c r="M593" s="755"/>
      <c r="N593" s="755"/>
      <c r="O593" s="755"/>
      <c r="P593" s="755"/>
      <c r="Q593" s="755"/>
      <c r="R593" s="755"/>
      <c r="S593" s="755"/>
      <c r="T593" s="755"/>
      <c r="U593" s="755"/>
      <c r="V593" s="755"/>
      <c r="W593" s="755"/>
      <c r="X593" s="755"/>
      <c r="Y593" s="755"/>
      <c r="Z593" s="755"/>
      <c r="AA593" s="755"/>
      <c r="AB593" s="755"/>
      <c r="AC593" s="755"/>
      <c r="AD593" s="755"/>
      <c r="AE593" s="755"/>
      <c r="AF593" s="755"/>
      <c r="AG593" s="755"/>
      <c r="AH593" s="755"/>
      <c r="AI593" s="755"/>
      <c r="AJ593" s="755"/>
      <c r="AK593" s="755"/>
      <c r="AL593" s="755"/>
      <c r="AM593" s="755"/>
      <c r="AN593" s="755"/>
      <c r="AO593" s="755"/>
      <c r="AP593" s="755"/>
      <c r="AQ593" s="755"/>
      <c r="AR593" s="755"/>
      <c r="AS593" s="755"/>
      <c r="AT593" s="755"/>
      <c r="AU593" s="755"/>
      <c r="AV593" s="755"/>
      <c r="AW593" s="755"/>
      <c r="AX593" s="755"/>
      <c r="AY593" s="755"/>
      <c r="AZ593" s="755"/>
      <c r="BA593" s="755"/>
      <c r="BB593" s="755"/>
    </row>
    <row r="594" spans="1:54" s="775" customFormat="1" ht="28.5" customHeight="1">
      <c r="A594" s="393">
        <v>7132406791</v>
      </c>
      <c r="B594" s="386" t="s">
        <v>1304</v>
      </c>
      <c r="C594" s="385" t="s">
        <v>93</v>
      </c>
      <c r="D594" s="763">
        <v>6875.8</v>
      </c>
      <c r="E594" s="770"/>
      <c r="F594" s="772"/>
      <c r="G594" s="831"/>
      <c r="H594" s="768"/>
      <c r="I594" s="755"/>
      <c r="J594" s="755"/>
      <c r="K594" s="755"/>
      <c r="L594" s="755"/>
      <c r="M594" s="755"/>
      <c r="N594" s="755"/>
      <c r="O594" s="755"/>
      <c r="P594" s="755"/>
      <c r="Q594" s="755"/>
      <c r="R594" s="755"/>
      <c r="S594" s="755"/>
      <c r="T594" s="755"/>
      <c r="U594" s="755"/>
      <c r="V594" s="755"/>
      <c r="W594" s="755"/>
      <c r="X594" s="755"/>
      <c r="Y594" s="755"/>
      <c r="Z594" s="755"/>
      <c r="AA594" s="755"/>
      <c r="AB594" s="755"/>
      <c r="AC594" s="755"/>
      <c r="AD594" s="755"/>
      <c r="AE594" s="755"/>
      <c r="AF594" s="755"/>
      <c r="AG594" s="755"/>
      <c r="AH594" s="755"/>
      <c r="AI594" s="755"/>
      <c r="AJ594" s="755"/>
      <c r="AK594" s="755"/>
      <c r="AL594" s="755"/>
      <c r="AM594" s="755"/>
      <c r="AN594" s="755"/>
      <c r="AO594" s="755"/>
      <c r="AP594" s="755"/>
      <c r="AQ594" s="755"/>
      <c r="AR594" s="755"/>
      <c r="AS594" s="755"/>
      <c r="AT594" s="755"/>
      <c r="AU594" s="755"/>
      <c r="AV594" s="755"/>
      <c r="AW594" s="755"/>
      <c r="AX594" s="755"/>
      <c r="AY594" s="755"/>
      <c r="AZ594" s="755"/>
      <c r="BA594" s="755"/>
      <c r="BB594" s="755"/>
    </row>
    <row r="595" spans="1:54" s="775" customFormat="1" ht="24" customHeight="1">
      <c r="A595" s="760">
        <v>7132406721</v>
      </c>
      <c r="B595" s="761" t="s">
        <v>1305</v>
      </c>
      <c r="C595" s="762" t="s">
        <v>93</v>
      </c>
      <c r="D595" s="763">
        <v>3089.55</v>
      </c>
      <c r="E595" s="772" t="s">
        <v>1306</v>
      </c>
      <c r="F595" s="773" t="s">
        <v>359</v>
      </c>
      <c r="G595" s="834"/>
      <c r="H595" s="768"/>
      <c r="I595" s="755"/>
      <c r="J595" s="755"/>
      <c r="K595" s="755"/>
      <c r="L595" s="755"/>
      <c r="M595" s="755"/>
      <c r="N595" s="755"/>
      <c r="O595" s="755"/>
      <c r="P595" s="755"/>
      <c r="Q595" s="755"/>
      <c r="R595" s="755"/>
      <c r="S595" s="755"/>
      <c r="T595" s="755"/>
      <c r="U595" s="755"/>
      <c r="V595" s="755"/>
      <c r="W595" s="755"/>
      <c r="X595" s="755"/>
      <c r="Y595" s="755"/>
      <c r="Z595" s="755"/>
      <c r="AA595" s="755"/>
      <c r="AB595" s="755"/>
      <c r="AC595" s="755"/>
      <c r="AD595" s="755"/>
      <c r="AE595" s="755"/>
      <c r="AF595" s="755"/>
      <c r="AG595" s="755"/>
      <c r="AH595" s="755"/>
      <c r="AI595" s="755"/>
      <c r="AJ595" s="755"/>
      <c r="AK595" s="755"/>
      <c r="AL595" s="755"/>
      <c r="AM595" s="755"/>
      <c r="AN595" s="755"/>
      <c r="AO595" s="755"/>
      <c r="AP595" s="755"/>
      <c r="AQ595" s="755"/>
      <c r="AR595" s="755"/>
      <c r="AS595" s="755"/>
      <c r="AT595" s="755"/>
      <c r="AU595" s="755"/>
      <c r="AV595" s="755"/>
      <c r="AW595" s="755"/>
      <c r="AX595" s="755"/>
      <c r="AY595" s="755"/>
      <c r="AZ595" s="755"/>
      <c r="BA595" s="755"/>
      <c r="BB595" s="755"/>
    </row>
    <row r="596" spans="1:54" ht="24" customHeight="1">
      <c r="A596" s="769">
        <v>7132411894</v>
      </c>
      <c r="B596" s="770" t="s">
        <v>1307</v>
      </c>
      <c r="C596" s="771" t="s">
        <v>23</v>
      </c>
      <c r="D596" s="763">
        <v>1675.6</v>
      </c>
      <c r="E596" s="770" t="s">
        <v>1308</v>
      </c>
      <c r="F596" s="772"/>
      <c r="G596" s="764"/>
      <c r="H596" s="768"/>
    </row>
    <row r="597" spans="1:54" ht="35.25" customHeight="1">
      <c r="A597" s="769">
        <v>7132421002</v>
      </c>
      <c r="B597" s="761" t="s">
        <v>1309</v>
      </c>
      <c r="C597" s="762" t="s">
        <v>14</v>
      </c>
      <c r="D597" s="763">
        <v>6562.35</v>
      </c>
      <c r="E597" s="770" t="s">
        <v>1310</v>
      </c>
      <c r="F597" s="772"/>
      <c r="G597" s="764"/>
      <c r="H597" s="768"/>
    </row>
    <row r="598" spans="1:54" ht="24" customHeight="1">
      <c r="A598" s="769">
        <v>7132427634</v>
      </c>
      <c r="B598" s="770" t="s">
        <v>1311</v>
      </c>
      <c r="C598" s="771" t="s">
        <v>347</v>
      </c>
      <c r="D598" s="763">
        <v>892.42</v>
      </c>
      <c r="E598" s="772" t="s">
        <v>1312</v>
      </c>
      <c r="F598" s="772"/>
      <c r="G598" s="788" t="s">
        <v>945</v>
      </c>
      <c r="H598" s="768"/>
      <c r="K598" s="768"/>
    </row>
    <row r="599" spans="1:54" ht="24" customHeight="1">
      <c r="A599" s="769">
        <v>7132427635</v>
      </c>
      <c r="B599" s="770" t="s">
        <v>1313</v>
      </c>
      <c r="C599" s="771" t="s">
        <v>347</v>
      </c>
      <c r="D599" s="763">
        <v>594.9</v>
      </c>
      <c r="E599" s="772" t="s">
        <v>1314</v>
      </c>
      <c r="F599" s="772"/>
      <c r="G599" s="788" t="s">
        <v>945</v>
      </c>
      <c r="H599" s="768"/>
      <c r="K599" s="768"/>
    </row>
    <row r="600" spans="1:54" ht="24" customHeight="1">
      <c r="A600" s="769">
        <v>7132438002</v>
      </c>
      <c r="B600" s="770" t="s">
        <v>1315</v>
      </c>
      <c r="C600" s="771" t="s">
        <v>17</v>
      </c>
      <c r="D600" s="763">
        <v>206.57</v>
      </c>
      <c r="E600" s="772" t="s">
        <v>1316</v>
      </c>
      <c r="F600" s="772"/>
      <c r="G600" s="764"/>
      <c r="H600" s="768"/>
    </row>
    <row r="601" spans="1:54" s="775" customFormat="1" ht="24" customHeight="1">
      <c r="A601" s="760">
        <v>7132444005</v>
      </c>
      <c r="B601" s="770" t="s">
        <v>1317</v>
      </c>
      <c r="C601" s="762" t="s">
        <v>93</v>
      </c>
      <c r="D601" s="763">
        <v>5.84</v>
      </c>
      <c r="E601" s="772" t="s">
        <v>1318</v>
      </c>
      <c r="F601" s="772"/>
      <c r="G601" s="764"/>
      <c r="H601" s="768"/>
      <c r="I601" s="755"/>
      <c r="J601" s="755"/>
      <c r="K601" s="755"/>
      <c r="L601" s="755"/>
      <c r="M601" s="755"/>
      <c r="N601" s="755"/>
      <c r="O601" s="755"/>
      <c r="P601" s="755"/>
      <c r="Q601" s="755"/>
      <c r="R601" s="755"/>
      <c r="S601" s="755"/>
      <c r="T601" s="755"/>
      <c r="U601" s="755"/>
      <c r="V601" s="755"/>
      <c r="W601" s="755"/>
      <c r="X601" s="755"/>
      <c r="Y601" s="755"/>
      <c r="Z601" s="755"/>
      <c r="AA601" s="755"/>
      <c r="AB601" s="755"/>
      <c r="AC601" s="755"/>
      <c r="AD601" s="755"/>
      <c r="AE601" s="755"/>
      <c r="AF601" s="755"/>
      <c r="AG601" s="755"/>
      <c r="AH601" s="755"/>
      <c r="AI601" s="755"/>
      <c r="AJ601" s="755"/>
      <c r="AK601" s="755"/>
      <c r="AL601" s="755"/>
      <c r="AM601" s="755"/>
      <c r="AN601" s="755"/>
      <c r="AO601" s="755"/>
      <c r="AP601" s="755"/>
      <c r="AQ601" s="755"/>
      <c r="AR601" s="755"/>
      <c r="AS601" s="755"/>
      <c r="AT601" s="755"/>
      <c r="AU601" s="755"/>
      <c r="AV601" s="755"/>
      <c r="AW601" s="755"/>
      <c r="AX601" s="755"/>
      <c r="AY601" s="755"/>
      <c r="AZ601" s="755"/>
      <c r="BA601" s="755"/>
      <c r="BB601" s="755"/>
    </row>
    <row r="602" spans="1:54" s="775" customFormat="1" ht="24" customHeight="1">
      <c r="A602" s="401">
        <v>7132444006</v>
      </c>
      <c r="B602" s="404" t="s">
        <v>1319</v>
      </c>
      <c r="C602" s="762" t="s">
        <v>93</v>
      </c>
      <c r="D602" s="763">
        <v>2.78</v>
      </c>
      <c r="E602" s="772"/>
      <c r="F602" s="772"/>
      <c r="G602" s="764"/>
      <c r="H602" s="768"/>
      <c r="I602" s="755"/>
      <c r="J602" s="755"/>
      <c r="K602" s="755"/>
      <c r="L602" s="755"/>
      <c r="M602" s="755"/>
      <c r="N602" s="755"/>
      <c r="O602" s="755"/>
      <c r="P602" s="755"/>
      <c r="Q602" s="755"/>
      <c r="R602" s="755"/>
      <c r="S602" s="755"/>
      <c r="T602" s="755"/>
      <c r="U602" s="755"/>
      <c r="V602" s="755"/>
      <c r="W602" s="755"/>
      <c r="X602" s="755"/>
      <c r="Y602" s="755"/>
      <c r="Z602" s="755"/>
      <c r="AA602" s="755"/>
      <c r="AB602" s="755"/>
      <c r="AC602" s="755"/>
      <c r="AD602" s="755"/>
      <c r="AE602" s="755"/>
      <c r="AF602" s="755"/>
      <c r="AG602" s="755"/>
      <c r="AH602" s="755"/>
      <c r="AI602" s="755"/>
      <c r="AJ602" s="755"/>
      <c r="AK602" s="755"/>
      <c r="AL602" s="755"/>
      <c r="AM602" s="755"/>
      <c r="AN602" s="755"/>
      <c r="AO602" s="755"/>
      <c r="AP602" s="755"/>
      <c r="AQ602" s="755"/>
      <c r="AR602" s="755"/>
      <c r="AS602" s="755"/>
      <c r="AT602" s="755"/>
      <c r="AU602" s="755"/>
      <c r="AV602" s="755"/>
      <c r="AW602" s="755"/>
      <c r="AX602" s="755"/>
      <c r="AY602" s="755"/>
      <c r="AZ602" s="755"/>
      <c r="BA602" s="755"/>
      <c r="BB602" s="755"/>
    </row>
    <row r="603" spans="1:54" ht="29.25" customHeight="1">
      <c r="A603" s="769">
        <v>7132444007</v>
      </c>
      <c r="B603" s="770" t="s">
        <v>1320</v>
      </c>
      <c r="C603" s="771" t="s">
        <v>1149</v>
      </c>
      <c r="D603" s="763">
        <v>1028.4100000000001</v>
      </c>
      <c r="E603" s="772"/>
      <c r="F603" s="772"/>
      <c r="G603" s="764"/>
      <c r="H603" s="768"/>
    </row>
    <row r="604" spans="1:54" ht="29.25" customHeight="1">
      <c r="A604" s="769">
        <v>7132448003</v>
      </c>
      <c r="B604" s="761" t="s">
        <v>1321</v>
      </c>
      <c r="C604" s="762" t="s">
        <v>14</v>
      </c>
      <c r="D604" s="763">
        <v>6133.6</v>
      </c>
      <c r="E604" s="770" t="s">
        <v>1322</v>
      </c>
      <c r="F604" s="772"/>
      <c r="G604" s="764"/>
      <c r="H604" s="768"/>
      <c r="I604" s="830"/>
    </row>
    <row r="605" spans="1:54" ht="45.75" customHeight="1">
      <c r="A605" s="769">
        <v>7132455002</v>
      </c>
      <c r="B605" s="770" t="s">
        <v>1323</v>
      </c>
      <c r="C605" s="771" t="s">
        <v>347</v>
      </c>
      <c r="D605" s="763">
        <v>413.82</v>
      </c>
      <c r="E605" s="772"/>
      <c r="F605" s="772"/>
      <c r="G605" s="764"/>
      <c r="H605" s="768"/>
    </row>
    <row r="606" spans="1:54" s="775" customFormat="1" ht="24" customHeight="1">
      <c r="A606" s="760">
        <v>7132457795</v>
      </c>
      <c r="B606" s="761" t="s">
        <v>1324</v>
      </c>
      <c r="C606" s="762" t="s">
        <v>1325</v>
      </c>
      <c r="D606" s="763">
        <v>89113.600000000006</v>
      </c>
      <c r="E606" s="770" t="s">
        <v>1326</v>
      </c>
      <c r="F606" s="764"/>
      <c r="G606" s="772"/>
      <c r="H606" s="768"/>
      <c r="I606" s="755"/>
      <c r="J606" s="755"/>
      <c r="K606" s="755"/>
      <c r="L606" s="755"/>
      <c r="M606" s="755"/>
      <c r="N606" s="755"/>
      <c r="O606" s="755"/>
      <c r="P606" s="755"/>
      <c r="Q606" s="755"/>
      <c r="R606" s="755"/>
      <c r="S606" s="755"/>
      <c r="T606" s="755"/>
      <c r="U606" s="755"/>
      <c r="V606" s="755"/>
      <c r="W606" s="755"/>
      <c r="X606" s="755"/>
      <c r="Y606" s="755"/>
      <c r="Z606" s="755"/>
      <c r="AA606" s="755"/>
      <c r="AB606" s="755"/>
      <c r="AC606" s="755"/>
      <c r="AD606" s="755"/>
      <c r="AE606" s="755"/>
      <c r="AF606" s="755"/>
      <c r="AG606" s="755"/>
      <c r="AH606" s="755"/>
      <c r="AI606" s="755"/>
      <c r="AJ606" s="755"/>
      <c r="AK606" s="755"/>
      <c r="AL606" s="755"/>
      <c r="AM606" s="755"/>
      <c r="AN606" s="755"/>
      <c r="AO606" s="755"/>
      <c r="AP606" s="755"/>
      <c r="AQ606" s="755"/>
      <c r="AR606" s="755"/>
      <c r="AS606" s="755"/>
      <c r="AT606" s="755"/>
      <c r="AU606" s="755"/>
      <c r="AV606" s="755"/>
      <c r="AW606" s="755"/>
      <c r="AX606" s="755"/>
      <c r="AY606" s="755"/>
      <c r="AZ606" s="755"/>
      <c r="BA606" s="755"/>
      <c r="BB606" s="755"/>
    </row>
    <row r="607" spans="1:54" s="775" customFormat="1" ht="24" customHeight="1">
      <c r="A607" s="760">
        <v>7132457800</v>
      </c>
      <c r="B607" s="761" t="s">
        <v>1327</v>
      </c>
      <c r="C607" s="762" t="s">
        <v>1325</v>
      </c>
      <c r="D607" s="763">
        <v>83343.399999999994</v>
      </c>
      <c r="E607" s="770" t="s">
        <v>1326</v>
      </c>
      <c r="F607" s="764"/>
      <c r="G607" s="772"/>
      <c r="H607" s="768"/>
      <c r="I607" s="755"/>
      <c r="J607" s="755"/>
      <c r="K607" s="755"/>
      <c r="L607" s="755"/>
      <c r="M607" s="755"/>
      <c r="N607" s="755"/>
      <c r="O607" s="755"/>
      <c r="P607" s="755"/>
      <c r="Q607" s="755"/>
      <c r="R607" s="755"/>
      <c r="S607" s="755"/>
      <c r="T607" s="755"/>
      <c r="U607" s="755"/>
      <c r="V607" s="755"/>
      <c r="W607" s="755"/>
      <c r="X607" s="755"/>
      <c r="Y607" s="755"/>
      <c r="Z607" s="755"/>
      <c r="AA607" s="755"/>
      <c r="AB607" s="755"/>
      <c r="AC607" s="755"/>
      <c r="AD607" s="755"/>
      <c r="AE607" s="755"/>
      <c r="AF607" s="755"/>
      <c r="AG607" s="755"/>
      <c r="AH607" s="755"/>
      <c r="AI607" s="755"/>
      <c r="AJ607" s="755"/>
      <c r="AK607" s="755"/>
      <c r="AL607" s="755"/>
      <c r="AM607" s="755"/>
      <c r="AN607" s="755"/>
      <c r="AO607" s="755"/>
      <c r="AP607" s="755"/>
      <c r="AQ607" s="755"/>
      <c r="AR607" s="755"/>
      <c r="AS607" s="755"/>
      <c r="AT607" s="755"/>
      <c r="AU607" s="755"/>
      <c r="AV607" s="755"/>
      <c r="AW607" s="755"/>
      <c r="AX607" s="755"/>
      <c r="AY607" s="755"/>
      <c r="AZ607" s="755"/>
      <c r="BA607" s="755"/>
      <c r="BB607" s="755"/>
    </row>
    <row r="608" spans="1:54" s="775" customFormat="1" ht="24" customHeight="1">
      <c r="A608" s="393">
        <v>7132494004</v>
      </c>
      <c r="B608" s="386" t="s">
        <v>1328</v>
      </c>
      <c r="C608" s="385" t="s">
        <v>1329</v>
      </c>
      <c r="D608" s="763">
        <v>438497.86</v>
      </c>
      <c r="E608" s="770" t="s">
        <v>1330</v>
      </c>
      <c r="F608" s="772"/>
      <c r="G608" s="831"/>
      <c r="H608" s="768"/>
      <c r="I608" s="755"/>
      <c r="J608" s="755"/>
      <c r="K608" s="755"/>
      <c r="L608" s="755"/>
      <c r="M608" s="755"/>
      <c r="N608" s="755"/>
      <c r="O608" s="755"/>
      <c r="P608" s="755"/>
      <c r="Q608" s="755"/>
      <c r="R608" s="755"/>
      <c r="S608" s="755"/>
      <c r="T608" s="755"/>
      <c r="U608" s="755"/>
      <c r="V608" s="755"/>
      <c r="W608" s="755"/>
      <c r="X608" s="755"/>
      <c r="Y608" s="755"/>
      <c r="Z608" s="755"/>
      <c r="AA608" s="755"/>
      <c r="AB608" s="755"/>
      <c r="AC608" s="755"/>
      <c r="AD608" s="755"/>
      <c r="AE608" s="755"/>
      <c r="AF608" s="755"/>
      <c r="AG608" s="755"/>
      <c r="AH608" s="755"/>
      <c r="AI608" s="755"/>
      <c r="AJ608" s="755"/>
      <c r="AK608" s="755"/>
      <c r="AL608" s="755"/>
      <c r="AM608" s="755"/>
      <c r="AN608" s="755"/>
      <c r="AO608" s="755"/>
      <c r="AP608" s="755"/>
      <c r="AQ608" s="755"/>
      <c r="AR608" s="755"/>
      <c r="AS608" s="755"/>
      <c r="AT608" s="755"/>
      <c r="AU608" s="755"/>
      <c r="AV608" s="755"/>
      <c r="AW608" s="755"/>
      <c r="AX608" s="755"/>
      <c r="AY608" s="755"/>
      <c r="AZ608" s="755"/>
      <c r="BA608" s="755"/>
      <c r="BB608" s="755"/>
    </row>
    <row r="609" spans="1:54" ht="24" customHeight="1">
      <c r="A609" s="760">
        <v>7132459005</v>
      </c>
      <c r="B609" s="770" t="s">
        <v>1331</v>
      </c>
      <c r="C609" s="762" t="s">
        <v>93</v>
      </c>
      <c r="D609" s="763">
        <v>7</v>
      </c>
      <c r="E609" s="770" t="s">
        <v>1332</v>
      </c>
      <c r="F609" s="772"/>
      <c r="G609" s="764"/>
      <c r="H609" s="768"/>
    </row>
    <row r="610" spans="1:54" ht="24" customHeight="1">
      <c r="A610" s="760">
        <v>7132461004</v>
      </c>
      <c r="B610" s="770" t="s">
        <v>1857</v>
      </c>
      <c r="C610" s="762" t="s">
        <v>193</v>
      </c>
      <c r="D610" s="763" t="s">
        <v>1856</v>
      </c>
      <c r="E610" s="770" t="s">
        <v>1333</v>
      </c>
      <c r="F610" s="772"/>
      <c r="G610" s="789" t="s">
        <v>1924</v>
      </c>
      <c r="H610" s="768"/>
    </row>
    <row r="611" spans="1:54" ht="24" customHeight="1">
      <c r="A611" s="769">
        <v>7132461005</v>
      </c>
      <c r="B611" s="807" t="s">
        <v>1334</v>
      </c>
      <c r="C611" s="806" t="s">
        <v>347</v>
      </c>
      <c r="D611" s="763">
        <v>560.41</v>
      </c>
      <c r="E611" s="770" t="s">
        <v>1335</v>
      </c>
      <c r="F611" s="772"/>
      <c r="G611" s="764"/>
      <c r="H611" s="768"/>
    </row>
    <row r="612" spans="1:54" s="775" customFormat="1" ht="24" customHeight="1">
      <c r="A612" s="760">
        <v>7132468558</v>
      </c>
      <c r="B612" s="761" t="s">
        <v>1336</v>
      </c>
      <c r="C612" s="762" t="s">
        <v>93</v>
      </c>
      <c r="D612" s="763">
        <v>17700</v>
      </c>
      <c r="E612" s="770" t="s">
        <v>1337</v>
      </c>
      <c r="F612" s="772"/>
      <c r="G612" s="764"/>
      <c r="H612" s="768"/>
      <c r="I612" s="755"/>
      <c r="J612" s="755"/>
      <c r="K612" s="755"/>
      <c r="L612" s="755"/>
      <c r="M612" s="755"/>
      <c r="N612" s="755"/>
      <c r="O612" s="755"/>
      <c r="P612" s="755"/>
      <c r="Q612" s="755"/>
      <c r="R612" s="755"/>
      <c r="S612" s="755"/>
      <c r="T612" s="755"/>
      <c r="U612" s="755"/>
      <c r="V612" s="755"/>
      <c r="W612" s="755"/>
      <c r="X612" s="755"/>
      <c r="Y612" s="755"/>
      <c r="Z612" s="755"/>
      <c r="AA612" s="755"/>
      <c r="AB612" s="755"/>
      <c r="AC612" s="755"/>
      <c r="AD612" s="755"/>
      <c r="AE612" s="755"/>
      <c r="AF612" s="755"/>
      <c r="AG612" s="755"/>
      <c r="AH612" s="755"/>
      <c r="AI612" s="755"/>
      <c r="AJ612" s="755"/>
      <c r="AK612" s="755"/>
      <c r="AL612" s="755"/>
      <c r="AM612" s="755"/>
      <c r="AN612" s="755"/>
      <c r="AO612" s="755"/>
      <c r="AP612" s="755"/>
      <c r="AQ612" s="755"/>
      <c r="AR612" s="755"/>
      <c r="AS612" s="755"/>
      <c r="AT612" s="755"/>
      <c r="AU612" s="755"/>
      <c r="AV612" s="755"/>
      <c r="AW612" s="755"/>
      <c r="AX612" s="755"/>
      <c r="AY612" s="755"/>
      <c r="AZ612" s="755"/>
      <c r="BA612" s="755"/>
      <c r="BB612" s="755"/>
    </row>
    <row r="613" spans="1:54" ht="24" customHeight="1">
      <c r="A613" s="769">
        <v>7132475019</v>
      </c>
      <c r="B613" s="770" t="s">
        <v>1338</v>
      </c>
      <c r="C613" s="771" t="s">
        <v>1149</v>
      </c>
      <c r="D613" s="763">
        <v>393.26</v>
      </c>
      <c r="E613" s="808"/>
      <c r="F613" s="808"/>
      <c r="G613" s="764"/>
      <c r="H613" s="768"/>
    </row>
    <row r="614" spans="1:54" ht="29.25" customHeight="1">
      <c r="A614" s="769">
        <v>7132479016</v>
      </c>
      <c r="B614" s="770" t="s">
        <v>1339</v>
      </c>
      <c r="C614" s="771" t="s">
        <v>1340</v>
      </c>
      <c r="D614" s="763">
        <v>153.91999999999999</v>
      </c>
      <c r="E614" s="808"/>
      <c r="F614" s="849"/>
      <c r="G614" s="788" t="s">
        <v>945</v>
      </c>
      <c r="H614" s="768"/>
    </row>
    <row r="615" spans="1:54" ht="27" customHeight="1">
      <c r="A615" s="769">
        <v>7132476007</v>
      </c>
      <c r="B615" s="770" t="s">
        <v>1341</v>
      </c>
      <c r="C615" s="771" t="s">
        <v>1340</v>
      </c>
      <c r="D615" s="763">
        <v>17.63</v>
      </c>
      <c r="E615" s="770" t="s">
        <v>1342</v>
      </c>
      <c r="F615" s="772"/>
      <c r="G615" s="788" t="s">
        <v>945</v>
      </c>
      <c r="H615" s="768"/>
      <c r="K615" s="768"/>
    </row>
    <row r="616" spans="1:54" ht="24" customHeight="1">
      <c r="A616" s="769">
        <v>7132476008</v>
      </c>
      <c r="B616" s="770" t="s">
        <v>1343</v>
      </c>
      <c r="C616" s="771" t="s">
        <v>1340</v>
      </c>
      <c r="D616" s="763">
        <v>83.43</v>
      </c>
      <c r="E616" s="772"/>
      <c r="F616" s="772"/>
      <c r="G616" s="788" t="s">
        <v>945</v>
      </c>
      <c r="H616" s="768"/>
      <c r="K616" s="768"/>
    </row>
    <row r="617" spans="1:54" ht="26.25" customHeight="1">
      <c r="A617" s="769">
        <v>7132478004</v>
      </c>
      <c r="B617" s="770" t="s">
        <v>1344</v>
      </c>
      <c r="C617" s="771" t="s">
        <v>347</v>
      </c>
      <c r="D617" s="763">
        <v>1913.64</v>
      </c>
      <c r="E617" s="770" t="s">
        <v>1345</v>
      </c>
      <c r="F617" s="772"/>
      <c r="G617" s="764"/>
      <c r="H617" s="768"/>
    </row>
    <row r="618" spans="1:54" ht="24" customHeight="1">
      <c r="A618" s="769">
        <v>7132478011</v>
      </c>
      <c r="B618" s="770" t="s">
        <v>1346</v>
      </c>
      <c r="C618" s="771" t="s">
        <v>347</v>
      </c>
      <c r="D618" s="763">
        <v>786.36</v>
      </c>
      <c r="E618" s="772" t="s">
        <v>1347</v>
      </c>
      <c r="F618" s="772"/>
      <c r="G618" s="764"/>
      <c r="H618" s="768"/>
    </row>
    <row r="619" spans="1:54" ht="24" customHeight="1">
      <c r="A619" s="769">
        <v>7132478012</v>
      </c>
      <c r="B619" s="770" t="s">
        <v>1348</v>
      </c>
      <c r="C619" s="771" t="s">
        <v>347</v>
      </c>
      <c r="D619" s="763">
        <v>515.54999999999995</v>
      </c>
      <c r="E619" s="772" t="s">
        <v>1349</v>
      </c>
      <c r="F619" s="772"/>
      <c r="G619" s="764"/>
      <c r="H619" s="768"/>
    </row>
    <row r="620" spans="1:54" ht="24" customHeight="1">
      <c r="A620" s="769">
        <v>7132470004</v>
      </c>
      <c r="B620" s="770" t="s">
        <v>1350</v>
      </c>
      <c r="C620" s="771" t="s">
        <v>17</v>
      </c>
      <c r="D620" s="763">
        <v>84.11</v>
      </c>
      <c r="E620" s="764"/>
      <c r="F620" s="772"/>
      <c r="G620" s="788" t="s">
        <v>945</v>
      </c>
      <c r="H620" s="768"/>
    </row>
    <row r="621" spans="1:54" ht="30.75" customHeight="1">
      <c r="A621" s="769">
        <v>7132490006</v>
      </c>
      <c r="B621" s="770" t="s">
        <v>1351</v>
      </c>
      <c r="C621" s="762" t="s">
        <v>14</v>
      </c>
      <c r="D621" s="763">
        <v>5868.51</v>
      </c>
      <c r="E621" s="772" t="s">
        <v>1352</v>
      </c>
      <c r="F621" s="764"/>
      <c r="G621" s="764"/>
      <c r="H621" s="768"/>
    </row>
    <row r="622" spans="1:54" ht="24" customHeight="1">
      <c r="A622" s="769">
        <v>7132490052</v>
      </c>
      <c r="B622" s="770" t="s">
        <v>1353</v>
      </c>
      <c r="C622" s="771" t="s">
        <v>17</v>
      </c>
      <c r="D622" s="763">
        <v>75.510000000000005</v>
      </c>
      <c r="E622" s="772"/>
      <c r="F622" s="772"/>
      <c r="G622" s="788" t="s">
        <v>945</v>
      </c>
      <c r="H622" s="768"/>
      <c r="K622" s="768"/>
    </row>
    <row r="623" spans="1:54" ht="24" customHeight="1">
      <c r="A623" s="769">
        <v>7132490053</v>
      </c>
      <c r="B623" s="770" t="s">
        <v>1354</v>
      </c>
      <c r="C623" s="771" t="s">
        <v>17</v>
      </c>
      <c r="D623" s="763">
        <v>135.91999999999999</v>
      </c>
      <c r="E623" s="772"/>
      <c r="F623" s="772"/>
      <c r="G623" s="764"/>
      <c r="H623" s="768"/>
    </row>
    <row r="624" spans="1:54" ht="24" customHeight="1">
      <c r="A624" s="769">
        <v>7132498006</v>
      </c>
      <c r="B624" s="770" t="s">
        <v>1355</v>
      </c>
      <c r="C624" s="771" t="s">
        <v>65</v>
      </c>
      <c r="D624" s="763">
        <v>737.1</v>
      </c>
      <c r="E624" s="772" t="s">
        <v>1356</v>
      </c>
      <c r="F624" s="772"/>
      <c r="G624" s="764"/>
      <c r="H624" s="768"/>
    </row>
    <row r="625" spans="1:8" ht="30.75" customHeight="1">
      <c r="A625" s="760">
        <v>7130310027</v>
      </c>
      <c r="B625" s="807" t="s">
        <v>1357</v>
      </c>
      <c r="C625" s="762" t="s">
        <v>193</v>
      </c>
      <c r="D625" s="763">
        <v>354.22</v>
      </c>
      <c r="E625" s="770" t="s">
        <v>1358</v>
      </c>
      <c r="F625" s="772"/>
      <c r="G625" s="761"/>
      <c r="H625" s="850"/>
    </row>
    <row r="626" spans="1:8" ht="30.75" customHeight="1">
      <c r="A626" s="760">
        <v>7130310029</v>
      </c>
      <c r="B626" s="807" t="s">
        <v>1359</v>
      </c>
      <c r="C626" s="762" t="s">
        <v>193</v>
      </c>
      <c r="D626" s="763">
        <v>394.13</v>
      </c>
      <c r="E626" s="770" t="s">
        <v>1360</v>
      </c>
      <c r="F626" s="772"/>
      <c r="G626" s="761"/>
      <c r="H626" s="850"/>
    </row>
    <row r="627" spans="1:8" ht="30.75" customHeight="1">
      <c r="A627" s="760">
        <v>7130310002</v>
      </c>
      <c r="B627" s="807" t="s">
        <v>1361</v>
      </c>
      <c r="C627" s="762" t="s">
        <v>193</v>
      </c>
      <c r="D627" s="763">
        <v>437.83</v>
      </c>
      <c r="E627" s="770" t="s">
        <v>1362</v>
      </c>
      <c r="F627" s="761"/>
      <c r="G627" s="381"/>
      <c r="H627" s="850"/>
    </row>
    <row r="628" spans="1:8" ht="30.75" customHeight="1">
      <c r="A628" s="760">
        <v>7130310047</v>
      </c>
      <c r="B628" s="807" t="s">
        <v>1363</v>
      </c>
      <c r="C628" s="762" t="s">
        <v>193</v>
      </c>
      <c r="D628" s="763">
        <v>719.53</v>
      </c>
      <c r="E628" s="770" t="s">
        <v>1364</v>
      </c>
      <c r="F628" s="772"/>
      <c r="G628" s="761"/>
      <c r="H628" s="850"/>
    </row>
    <row r="629" spans="1:8" ht="30.75" customHeight="1">
      <c r="A629" s="760">
        <v>7130310048</v>
      </c>
      <c r="B629" s="807" t="s">
        <v>1365</v>
      </c>
      <c r="C629" s="762" t="s">
        <v>193</v>
      </c>
      <c r="D629" s="763">
        <v>856.83</v>
      </c>
      <c r="E629" s="770" t="s">
        <v>1366</v>
      </c>
      <c r="F629" s="772"/>
      <c r="G629" s="761"/>
      <c r="H629" s="850"/>
    </row>
    <row r="630" spans="1:8" ht="28.5" customHeight="1">
      <c r="A630" s="760">
        <v>7130310045</v>
      </c>
      <c r="B630" s="807" t="s">
        <v>1367</v>
      </c>
      <c r="C630" s="762" t="s">
        <v>193</v>
      </c>
      <c r="D630" s="763">
        <v>532.63</v>
      </c>
      <c r="E630" s="770" t="s">
        <v>1368</v>
      </c>
      <c r="F630" s="772"/>
      <c r="G630" s="761"/>
      <c r="H630" s="850"/>
    </row>
    <row r="631" spans="1:8" ht="28.5" customHeight="1">
      <c r="A631" s="760">
        <v>7130310046</v>
      </c>
      <c r="B631" s="807" t="s">
        <v>1369</v>
      </c>
      <c r="C631" s="762" t="s">
        <v>193</v>
      </c>
      <c r="D631" s="763">
        <v>582.21</v>
      </c>
      <c r="E631" s="770" t="s">
        <v>1370</v>
      </c>
      <c r="F631" s="772"/>
      <c r="G631" s="761"/>
      <c r="H631" s="850"/>
    </row>
    <row r="632" spans="1:8" s="782" customFormat="1" ht="24" customHeight="1">
      <c r="A632" s="790"/>
      <c r="B632" s="851" t="s">
        <v>1371</v>
      </c>
      <c r="C632" s="802"/>
      <c r="D632" s="994"/>
      <c r="E632" s="793"/>
      <c r="F632" s="779"/>
      <c r="G632" s="791"/>
      <c r="H632" s="852"/>
    </row>
    <row r="633" spans="1:8" ht="30.75" customHeight="1">
      <c r="A633" s="760">
        <v>7130320050</v>
      </c>
      <c r="B633" s="853" t="s">
        <v>1372</v>
      </c>
      <c r="C633" s="384" t="s">
        <v>14</v>
      </c>
      <c r="D633" s="763">
        <v>1218.98</v>
      </c>
      <c r="E633" s="853" t="s">
        <v>1373</v>
      </c>
      <c r="F633" s="772"/>
      <c r="G633" s="854"/>
      <c r="H633" s="850"/>
    </row>
    <row r="634" spans="1:8" ht="24" customHeight="1">
      <c r="A634" s="760">
        <v>7130320051</v>
      </c>
      <c r="B634" s="855" t="s">
        <v>1374</v>
      </c>
      <c r="C634" s="384" t="s">
        <v>14</v>
      </c>
      <c r="D634" s="763">
        <v>488.82</v>
      </c>
      <c r="E634" s="855" t="s">
        <v>1375</v>
      </c>
      <c r="F634" s="772"/>
      <c r="G634" s="854"/>
      <c r="H634" s="850"/>
    </row>
    <row r="635" spans="1:8" ht="31.5" customHeight="1">
      <c r="A635" s="760">
        <v>7130320052</v>
      </c>
      <c r="B635" s="853" t="s">
        <v>1376</v>
      </c>
      <c r="C635" s="384" t="s">
        <v>14</v>
      </c>
      <c r="D635" s="763">
        <v>1194.48</v>
      </c>
      <c r="E635" s="853" t="s">
        <v>306</v>
      </c>
      <c r="F635" s="772"/>
      <c r="G635" s="854"/>
      <c r="H635" s="850"/>
    </row>
    <row r="636" spans="1:8" ht="30.75" customHeight="1">
      <c r="A636" s="760">
        <v>7130320054</v>
      </c>
      <c r="B636" s="853" t="s">
        <v>1377</v>
      </c>
      <c r="C636" s="384" t="s">
        <v>14</v>
      </c>
      <c r="D636" s="763">
        <v>1071.97</v>
      </c>
      <c r="E636" s="853" t="s">
        <v>1378</v>
      </c>
      <c r="F636" s="772"/>
      <c r="G636" s="854"/>
      <c r="H636" s="850"/>
    </row>
    <row r="637" spans="1:8" ht="24" customHeight="1">
      <c r="A637" s="760">
        <v>7130320055</v>
      </c>
      <c r="B637" s="853" t="s">
        <v>1379</v>
      </c>
      <c r="C637" s="384" t="s">
        <v>14</v>
      </c>
      <c r="D637" s="763">
        <v>1255.74</v>
      </c>
      <c r="E637" s="853" t="s">
        <v>1380</v>
      </c>
      <c r="F637" s="772"/>
      <c r="G637" s="854"/>
      <c r="H637" s="850"/>
    </row>
    <row r="638" spans="1:8" ht="24" customHeight="1">
      <c r="A638" s="760">
        <v>7130320056</v>
      </c>
      <c r="B638" s="853" t="s">
        <v>1381</v>
      </c>
      <c r="C638" s="384" t="s">
        <v>14</v>
      </c>
      <c r="D638" s="763">
        <v>673.81</v>
      </c>
      <c r="E638" s="853" t="s">
        <v>1382</v>
      </c>
      <c r="F638" s="772"/>
      <c r="G638" s="854"/>
      <c r="H638" s="850"/>
    </row>
    <row r="639" spans="1:8" ht="30" customHeight="1">
      <c r="A639" s="760">
        <v>7130320057</v>
      </c>
      <c r="B639" s="853" t="s">
        <v>1383</v>
      </c>
      <c r="C639" s="384" t="s">
        <v>14</v>
      </c>
      <c r="D639" s="763">
        <v>1255.74</v>
      </c>
      <c r="E639" s="853" t="s">
        <v>1384</v>
      </c>
      <c r="F639" s="772"/>
      <c r="G639" s="854"/>
      <c r="H639" s="850"/>
    </row>
    <row r="640" spans="1:8" ht="24" customHeight="1">
      <c r="A640" s="760">
        <v>7130320058</v>
      </c>
      <c r="B640" s="853" t="s">
        <v>1385</v>
      </c>
      <c r="C640" s="384" t="s">
        <v>14</v>
      </c>
      <c r="D640" s="763">
        <v>24.5</v>
      </c>
      <c r="E640" s="853" t="s">
        <v>1386</v>
      </c>
      <c r="F640" s="772"/>
      <c r="G640" s="854"/>
      <c r="H640" s="850"/>
    </row>
    <row r="641" spans="1:54" ht="24" customHeight="1">
      <c r="A641" s="760">
        <v>7130320059</v>
      </c>
      <c r="B641" s="853" t="s">
        <v>1387</v>
      </c>
      <c r="C641" s="384" t="s">
        <v>14</v>
      </c>
      <c r="D641" s="763">
        <v>673.81</v>
      </c>
      <c r="E641" s="853" t="s">
        <v>1388</v>
      </c>
      <c r="F641" s="772"/>
      <c r="G641" s="854"/>
      <c r="H641" s="850"/>
    </row>
    <row r="642" spans="1:54" s="775" customFormat="1" ht="28.5" customHeight="1">
      <c r="A642" s="769">
        <v>7130310025</v>
      </c>
      <c r="B642" s="770" t="s">
        <v>1389</v>
      </c>
      <c r="C642" s="762" t="s">
        <v>152</v>
      </c>
      <c r="D642" s="763">
        <v>24159.439999999999</v>
      </c>
      <c r="E642" s="770" t="s">
        <v>1389</v>
      </c>
      <c r="F642" s="773" t="s">
        <v>359</v>
      </c>
      <c r="G642" s="764"/>
      <c r="H642" s="856"/>
      <c r="I642" s="857"/>
      <c r="J642" s="755"/>
      <c r="K642" s="755"/>
      <c r="L642" s="755"/>
      <c r="M642" s="755"/>
      <c r="N642" s="755"/>
      <c r="O642" s="755"/>
      <c r="P642" s="755"/>
      <c r="Q642" s="755"/>
      <c r="R642" s="755"/>
      <c r="S642" s="755"/>
      <c r="T642" s="755"/>
      <c r="U642" s="755"/>
      <c r="V642" s="755"/>
      <c r="W642" s="755"/>
      <c r="X642" s="755"/>
      <c r="Y642" s="755"/>
      <c r="Z642" s="755"/>
      <c r="AA642" s="755"/>
      <c r="AB642" s="755"/>
      <c r="AC642" s="755"/>
      <c r="AD642" s="755"/>
      <c r="AE642" s="755"/>
      <c r="AF642" s="755"/>
      <c r="AG642" s="755"/>
      <c r="AH642" s="755"/>
      <c r="AI642" s="755"/>
      <c r="AJ642" s="755"/>
      <c r="AK642" s="755"/>
      <c r="AL642" s="755"/>
      <c r="AM642" s="755"/>
      <c r="AN642" s="755"/>
      <c r="AO642" s="755"/>
      <c r="AP642" s="755"/>
      <c r="AQ642" s="755"/>
      <c r="AR642" s="755"/>
      <c r="AS642" s="755"/>
      <c r="AT642" s="755"/>
      <c r="AU642" s="755"/>
      <c r="AV642" s="755"/>
      <c r="AW642" s="755"/>
      <c r="AX642" s="755"/>
      <c r="AY642" s="755"/>
      <c r="AZ642" s="755"/>
      <c r="BA642" s="755"/>
      <c r="BB642" s="755"/>
    </row>
    <row r="643" spans="1:54" s="775" customFormat="1" ht="28.5" customHeight="1">
      <c r="A643" s="769">
        <v>7130310026</v>
      </c>
      <c r="B643" s="770" t="s">
        <v>1390</v>
      </c>
      <c r="C643" s="762" t="s">
        <v>152</v>
      </c>
      <c r="D643" s="763">
        <v>37310.86</v>
      </c>
      <c r="E643" s="770" t="s">
        <v>1390</v>
      </c>
      <c r="F643" s="773" t="s">
        <v>359</v>
      </c>
      <c r="G643" s="764"/>
      <c r="H643" s="765"/>
      <c r="I643" s="755"/>
      <c r="J643" s="755"/>
      <c r="K643" s="755"/>
      <c r="L643" s="755"/>
      <c r="M643" s="755"/>
      <c r="N643" s="755"/>
      <c r="O643" s="755"/>
      <c r="P643" s="755"/>
      <c r="Q643" s="755"/>
      <c r="R643" s="755"/>
      <c r="S643" s="755"/>
      <c r="T643" s="755"/>
      <c r="U643" s="755"/>
      <c r="V643" s="755"/>
      <c r="W643" s="755"/>
      <c r="X643" s="755"/>
      <c r="Y643" s="755"/>
      <c r="Z643" s="755"/>
      <c r="AA643" s="755"/>
      <c r="AB643" s="755"/>
      <c r="AC643" s="755"/>
      <c r="AD643" s="755"/>
      <c r="AE643" s="755"/>
      <c r="AF643" s="755"/>
      <c r="AG643" s="755"/>
      <c r="AH643" s="755"/>
      <c r="AI643" s="755"/>
      <c r="AJ643" s="755"/>
      <c r="AK643" s="755"/>
      <c r="AL643" s="755"/>
      <c r="AM643" s="755"/>
      <c r="AN643" s="755"/>
      <c r="AO643" s="755"/>
      <c r="AP643" s="755"/>
      <c r="AQ643" s="755"/>
      <c r="AR643" s="755"/>
      <c r="AS643" s="755"/>
      <c r="AT643" s="755"/>
      <c r="AU643" s="755"/>
      <c r="AV643" s="755"/>
      <c r="AW643" s="755"/>
      <c r="AX643" s="755"/>
      <c r="AY643" s="755"/>
      <c r="AZ643" s="755"/>
      <c r="BA643" s="755"/>
      <c r="BB643" s="755"/>
    </row>
    <row r="644" spans="1:54" s="775" customFormat="1" ht="28.5" customHeight="1">
      <c r="A644" s="769">
        <v>7130310034</v>
      </c>
      <c r="B644" s="770" t="s">
        <v>1391</v>
      </c>
      <c r="C644" s="762" t="s">
        <v>152</v>
      </c>
      <c r="D644" s="763">
        <v>233847.1</v>
      </c>
      <c r="E644" s="770" t="s">
        <v>1391</v>
      </c>
      <c r="F644" s="773" t="s">
        <v>359</v>
      </c>
      <c r="G644" s="764"/>
      <c r="H644" s="768"/>
      <c r="I644" s="755"/>
      <c r="J644" s="755"/>
      <c r="K644" s="755"/>
      <c r="L644" s="755"/>
      <c r="M644" s="755"/>
      <c r="N644" s="755"/>
      <c r="O644" s="755"/>
      <c r="P644" s="755"/>
      <c r="Q644" s="755"/>
      <c r="R644" s="755"/>
      <c r="S644" s="755"/>
      <c r="T644" s="755"/>
      <c r="U644" s="755"/>
      <c r="V644" s="755"/>
      <c r="W644" s="755"/>
      <c r="X644" s="755"/>
      <c r="Y644" s="755"/>
      <c r="Z644" s="755"/>
      <c r="AA644" s="755"/>
      <c r="AB644" s="755"/>
      <c r="AC644" s="755"/>
      <c r="AD644" s="755"/>
      <c r="AE644" s="755"/>
      <c r="AF644" s="755"/>
      <c r="AG644" s="755"/>
      <c r="AH644" s="755"/>
      <c r="AI644" s="755"/>
      <c r="AJ644" s="755"/>
      <c r="AK644" s="755"/>
      <c r="AL644" s="755"/>
      <c r="AM644" s="755"/>
      <c r="AN644" s="755"/>
      <c r="AO644" s="755"/>
      <c r="AP644" s="755"/>
      <c r="AQ644" s="755"/>
      <c r="AR644" s="755"/>
      <c r="AS644" s="755"/>
      <c r="AT644" s="755"/>
      <c r="AU644" s="755"/>
      <c r="AV644" s="755"/>
      <c r="AW644" s="755"/>
      <c r="AX644" s="755"/>
      <c r="AY644" s="755"/>
      <c r="AZ644" s="755"/>
      <c r="BA644" s="755"/>
      <c r="BB644" s="755"/>
    </row>
    <row r="645" spans="1:54" s="775" customFormat="1" ht="28.5" customHeight="1">
      <c r="A645" s="769">
        <v>7130310035</v>
      </c>
      <c r="B645" s="770" t="s">
        <v>1392</v>
      </c>
      <c r="C645" s="762" t="s">
        <v>152</v>
      </c>
      <c r="D645" s="763">
        <v>336819.47</v>
      </c>
      <c r="E645" s="770" t="s">
        <v>1392</v>
      </c>
      <c r="F645" s="773" t="s">
        <v>359</v>
      </c>
      <c r="G645" s="764"/>
      <c r="H645" s="768"/>
      <c r="I645" s="755"/>
      <c r="J645" s="755"/>
      <c r="K645" s="755"/>
      <c r="L645" s="755"/>
      <c r="M645" s="755"/>
      <c r="N645" s="755"/>
      <c r="O645" s="755"/>
      <c r="P645" s="755"/>
      <c r="Q645" s="755"/>
      <c r="R645" s="755"/>
      <c r="S645" s="755"/>
      <c r="T645" s="755"/>
      <c r="U645" s="755"/>
      <c r="V645" s="755"/>
      <c r="W645" s="755"/>
      <c r="X645" s="755"/>
      <c r="Y645" s="755"/>
      <c r="Z645" s="755"/>
      <c r="AA645" s="755"/>
      <c r="AB645" s="755"/>
      <c r="AC645" s="755"/>
      <c r="AD645" s="755"/>
      <c r="AE645" s="755"/>
      <c r="AF645" s="755"/>
      <c r="AG645" s="755"/>
      <c r="AH645" s="755"/>
      <c r="AI645" s="755"/>
      <c r="AJ645" s="755"/>
      <c r="AK645" s="755"/>
      <c r="AL645" s="755"/>
      <c r="AM645" s="755"/>
      <c r="AN645" s="755"/>
      <c r="AO645" s="755"/>
      <c r="AP645" s="755"/>
      <c r="AQ645" s="755"/>
      <c r="AR645" s="755"/>
      <c r="AS645" s="755"/>
      <c r="AT645" s="755"/>
      <c r="AU645" s="755"/>
      <c r="AV645" s="755"/>
      <c r="AW645" s="755"/>
      <c r="AX645" s="755"/>
      <c r="AY645" s="755"/>
      <c r="AZ645" s="755"/>
      <c r="BA645" s="755"/>
      <c r="BB645" s="755"/>
    </row>
    <row r="646" spans="1:54" s="775" customFormat="1" ht="24" customHeight="1">
      <c r="A646" s="769">
        <v>7131310168</v>
      </c>
      <c r="B646" s="770" t="s">
        <v>1393</v>
      </c>
      <c r="C646" s="762" t="s">
        <v>93</v>
      </c>
      <c r="D646" s="763">
        <v>13938.4</v>
      </c>
      <c r="E646" s="771"/>
      <c r="F646" s="771"/>
      <c r="G646" s="764"/>
      <c r="H646" s="768"/>
      <c r="I646" s="755"/>
      <c r="J646" s="755"/>
      <c r="K646" s="755"/>
      <c r="L646" s="755"/>
      <c r="M646" s="755"/>
      <c r="N646" s="755"/>
      <c r="O646" s="755"/>
      <c r="P646" s="755"/>
      <c r="Q646" s="755"/>
      <c r="R646" s="755"/>
      <c r="S646" s="755"/>
      <c r="T646" s="755"/>
      <c r="U646" s="755"/>
      <c r="V646" s="755"/>
      <c r="W646" s="755"/>
      <c r="X646" s="755"/>
      <c r="Y646" s="755"/>
      <c r="Z646" s="755"/>
      <c r="AA646" s="755"/>
      <c r="AB646" s="755"/>
      <c r="AC646" s="755"/>
      <c r="AD646" s="755"/>
      <c r="AE646" s="755"/>
      <c r="AF646" s="755"/>
      <c r="AG646" s="755"/>
      <c r="AH646" s="755"/>
      <c r="AI646" s="755"/>
      <c r="AJ646" s="755"/>
      <c r="AK646" s="755"/>
      <c r="AL646" s="755"/>
      <c r="AM646" s="755"/>
      <c r="AN646" s="755"/>
      <c r="AO646" s="755"/>
      <c r="AP646" s="755"/>
      <c r="AQ646" s="755"/>
      <c r="AR646" s="755"/>
      <c r="AS646" s="755"/>
      <c r="AT646" s="755"/>
      <c r="AU646" s="755"/>
      <c r="AV646" s="755"/>
      <c r="AW646" s="755"/>
      <c r="AX646" s="755"/>
      <c r="AY646" s="755"/>
      <c r="AZ646" s="755"/>
      <c r="BA646" s="755"/>
      <c r="BB646" s="755"/>
    </row>
    <row r="647" spans="1:54" s="782" customFormat="1" ht="30.75" customHeight="1">
      <c r="A647" s="812"/>
      <c r="B647" s="793" t="s">
        <v>1394</v>
      </c>
      <c r="C647" s="802"/>
      <c r="D647" s="994"/>
      <c r="E647" s="792"/>
      <c r="F647" s="792"/>
      <c r="G647" s="858"/>
      <c r="H647" s="781"/>
    </row>
    <row r="648" spans="1:54" s="775" customFormat="1" ht="24" customHeight="1">
      <c r="A648" s="769">
        <v>7132230410</v>
      </c>
      <c r="B648" s="770" t="s">
        <v>1395</v>
      </c>
      <c r="C648" s="762" t="s">
        <v>93</v>
      </c>
      <c r="D648" s="763">
        <v>44511.97</v>
      </c>
      <c r="E648" s="771"/>
      <c r="F648" s="771"/>
      <c r="G648" s="833" t="s">
        <v>1396</v>
      </c>
      <c r="H648" s="768"/>
      <c r="I648" s="755"/>
      <c r="J648" s="755"/>
      <c r="K648" s="755"/>
      <c r="L648" s="755"/>
      <c r="M648" s="755"/>
      <c r="N648" s="755"/>
      <c r="O648" s="755"/>
      <c r="P648" s="755"/>
      <c r="Q648" s="755"/>
      <c r="R648" s="755"/>
      <c r="S648" s="755"/>
      <c r="T648" s="755"/>
      <c r="U648" s="755"/>
      <c r="V648" s="755"/>
      <c r="W648" s="755"/>
      <c r="X648" s="755"/>
      <c r="Y648" s="755"/>
      <c r="Z648" s="755"/>
      <c r="AA648" s="755"/>
      <c r="AB648" s="755"/>
      <c r="AC648" s="755"/>
      <c r="AD648" s="755"/>
      <c r="AE648" s="755"/>
      <c r="AF648" s="755"/>
      <c r="AG648" s="755"/>
      <c r="AH648" s="755"/>
      <c r="AI648" s="755"/>
      <c r="AJ648" s="755"/>
      <c r="AK648" s="755"/>
      <c r="AL648" s="755"/>
      <c r="AM648" s="755"/>
      <c r="AN648" s="755"/>
      <c r="AO648" s="755"/>
      <c r="AP648" s="755"/>
      <c r="AQ648" s="755"/>
      <c r="AR648" s="755"/>
      <c r="AS648" s="755"/>
      <c r="AT648" s="755"/>
      <c r="AU648" s="755"/>
      <c r="AV648" s="755"/>
      <c r="AW648" s="755"/>
      <c r="AX648" s="755"/>
      <c r="AY648" s="755"/>
      <c r="AZ648" s="755"/>
      <c r="BA648" s="755"/>
      <c r="BB648" s="755"/>
    </row>
    <row r="649" spans="1:54" s="775" customFormat="1" ht="24" customHeight="1">
      <c r="A649" s="769">
        <v>7132230403</v>
      </c>
      <c r="B649" s="770" t="s">
        <v>1397</v>
      </c>
      <c r="C649" s="762" t="s">
        <v>93</v>
      </c>
      <c r="D649" s="763">
        <v>40501.33</v>
      </c>
      <c r="E649" s="771"/>
      <c r="F649" s="771"/>
      <c r="G649" s="833"/>
      <c r="H649" s="768"/>
      <c r="I649" s="755"/>
      <c r="J649" s="755"/>
      <c r="K649" s="755"/>
      <c r="L649" s="755"/>
      <c r="M649" s="755"/>
      <c r="N649" s="755"/>
      <c r="O649" s="755"/>
      <c r="P649" s="755"/>
      <c r="Q649" s="755"/>
      <c r="R649" s="755"/>
      <c r="S649" s="755"/>
      <c r="T649" s="755"/>
      <c r="U649" s="755"/>
      <c r="V649" s="755"/>
      <c r="W649" s="755"/>
      <c r="X649" s="755"/>
      <c r="Y649" s="755"/>
      <c r="Z649" s="755"/>
      <c r="AA649" s="755"/>
      <c r="AB649" s="755"/>
      <c r="AC649" s="755"/>
      <c r="AD649" s="755"/>
      <c r="AE649" s="755"/>
      <c r="AF649" s="755"/>
      <c r="AG649" s="755"/>
      <c r="AH649" s="755"/>
      <c r="AI649" s="755"/>
      <c r="AJ649" s="755"/>
      <c r="AK649" s="755"/>
      <c r="AL649" s="755"/>
      <c r="AM649" s="755"/>
      <c r="AN649" s="755"/>
      <c r="AO649" s="755"/>
      <c r="AP649" s="755"/>
      <c r="AQ649" s="755"/>
      <c r="AR649" s="755"/>
      <c r="AS649" s="755"/>
      <c r="AT649" s="755"/>
      <c r="AU649" s="755"/>
      <c r="AV649" s="755"/>
      <c r="AW649" s="755"/>
      <c r="AX649" s="755"/>
      <c r="AY649" s="755"/>
      <c r="AZ649" s="755"/>
      <c r="BA649" s="755"/>
      <c r="BB649" s="755"/>
    </row>
    <row r="650" spans="1:54" s="775" customFormat="1" ht="24" customHeight="1">
      <c r="A650" s="769">
        <v>7131900012</v>
      </c>
      <c r="B650" s="770" t="s">
        <v>1398</v>
      </c>
      <c r="C650" s="762" t="s">
        <v>93</v>
      </c>
      <c r="D650" s="763">
        <v>50976</v>
      </c>
      <c r="E650" s="771"/>
      <c r="F650" s="771"/>
      <c r="G650" s="848"/>
      <c r="H650" s="768"/>
      <c r="I650" s="755"/>
      <c r="J650" s="755"/>
      <c r="K650" s="755"/>
      <c r="L650" s="755"/>
      <c r="M650" s="755"/>
      <c r="N650" s="755"/>
      <c r="O650" s="755"/>
      <c r="P650" s="755"/>
      <c r="Q650" s="755"/>
      <c r="R650" s="755"/>
      <c r="S650" s="755"/>
      <c r="T650" s="755"/>
      <c r="U650" s="755"/>
      <c r="V650" s="755"/>
      <c r="W650" s="755"/>
      <c r="X650" s="755"/>
      <c r="Y650" s="755"/>
      <c r="Z650" s="755"/>
      <c r="AA650" s="755"/>
      <c r="AB650" s="755"/>
      <c r="AC650" s="755"/>
      <c r="AD650" s="755"/>
      <c r="AE650" s="755"/>
      <c r="AF650" s="755"/>
      <c r="AG650" s="755"/>
      <c r="AH650" s="755"/>
      <c r="AI650" s="755"/>
      <c r="AJ650" s="755"/>
      <c r="AK650" s="755"/>
      <c r="AL650" s="755"/>
      <c r="AM650" s="755"/>
      <c r="AN650" s="755"/>
      <c r="AO650" s="755"/>
      <c r="AP650" s="755"/>
      <c r="AQ650" s="755"/>
      <c r="AR650" s="755"/>
      <c r="AS650" s="755"/>
      <c r="AT650" s="755"/>
      <c r="AU650" s="755"/>
      <c r="AV650" s="755"/>
      <c r="AW650" s="755"/>
      <c r="AX650" s="755"/>
      <c r="AY650" s="755"/>
      <c r="AZ650" s="755"/>
      <c r="BA650" s="755"/>
      <c r="BB650" s="755"/>
    </row>
    <row r="651" spans="1:54" s="775" customFormat="1" ht="36" customHeight="1">
      <c r="A651" s="769">
        <v>7131900014</v>
      </c>
      <c r="B651" s="770" t="s">
        <v>1399</v>
      </c>
      <c r="C651" s="762" t="s">
        <v>93</v>
      </c>
      <c r="D651" s="763">
        <v>12797.78</v>
      </c>
      <c r="E651" s="771"/>
      <c r="F651" s="771"/>
      <c r="G651" s="848"/>
      <c r="H651" s="768"/>
      <c r="I651" s="755"/>
      <c r="J651" s="755"/>
      <c r="K651" s="755"/>
      <c r="L651" s="755"/>
      <c r="M651" s="755"/>
      <c r="N651" s="755"/>
      <c r="O651" s="755"/>
      <c r="P651" s="755"/>
      <c r="Q651" s="755"/>
      <c r="R651" s="755"/>
      <c r="S651" s="755"/>
      <c r="T651" s="755"/>
      <c r="U651" s="755"/>
      <c r="V651" s="755"/>
      <c r="W651" s="755"/>
      <c r="X651" s="755"/>
      <c r="Y651" s="755"/>
      <c r="Z651" s="755"/>
      <c r="AA651" s="755"/>
      <c r="AB651" s="755"/>
      <c r="AC651" s="755"/>
      <c r="AD651" s="755"/>
      <c r="AE651" s="755"/>
      <c r="AF651" s="755"/>
      <c r="AG651" s="755"/>
      <c r="AH651" s="755"/>
      <c r="AI651" s="755"/>
      <c r="AJ651" s="755"/>
      <c r="AK651" s="755"/>
      <c r="AL651" s="755"/>
      <c r="AM651" s="755"/>
      <c r="AN651" s="755"/>
      <c r="AO651" s="755"/>
      <c r="AP651" s="755"/>
      <c r="AQ651" s="755"/>
      <c r="AR651" s="755"/>
      <c r="AS651" s="755"/>
      <c r="AT651" s="755"/>
      <c r="AU651" s="755"/>
      <c r="AV651" s="755"/>
      <c r="AW651" s="755"/>
      <c r="AX651" s="755"/>
      <c r="AY651" s="755"/>
      <c r="AZ651" s="755"/>
      <c r="BA651" s="755"/>
      <c r="BB651" s="755"/>
    </row>
    <row r="652" spans="1:54" s="775" customFormat="1" ht="29.25" customHeight="1">
      <c r="A652" s="401">
        <v>7131900015</v>
      </c>
      <c r="B652" s="770" t="s">
        <v>1400</v>
      </c>
      <c r="C652" s="762" t="s">
        <v>93</v>
      </c>
      <c r="D652" s="763">
        <v>55814</v>
      </c>
      <c r="E652" s="771"/>
      <c r="F652" s="771"/>
      <c r="G652" s="848"/>
      <c r="H652" s="768"/>
      <c r="I652" s="755"/>
      <c r="J652" s="755"/>
      <c r="K652" s="755"/>
      <c r="L652" s="755"/>
      <c r="M652" s="755"/>
      <c r="N652" s="755"/>
      <c r="O652" s="755"/>
      <c r="P652" s="755"/>
      <c r="Q652" s="755"/>
      <c r="R652" s="755"/>
      <c r="S652" s="755"/>
      <c r="T652" s="755"/>
      <c r="U652" s="755"/>
      <c r="V652" s="755"/>
      <c r="W652" s="755"/>
      <c r="X652" s="755"/>
      <c r="Y652" s="755"/>
      <c r="Z652" s="755"/>
      <c r="AA652" s="755"/>
      <c r="AB652" s="755"/>
      <c r="AC652" s="755"/>
      <c r="AD652" s="755"/>
      <c r="AE652" s="755"/>
      <c r="AF652" s="755"/>
      <c r="AG652" s="755"/>
      <c r="AH652" s="755"/>
      <c r="AI652" s="755"/>
      <c r="AJ652" s="755"/>
      <c r="AK652" s="755"/>
      <c r="AL652" s="755"/>
      <c r="AM652" s="755"/>
      <c r="AN652" s="755"/>
      <c r="AO652" s="755"/>
      <c r="AP652" s="755"/>
      <c r="AQ652" s="755"/>
      <c r="AR652" s="755"/>
      <c r="AS652" s="755"/>
      <c r="AT652" s="755"/>
      <c r="AU652" s="755"/>
      <c r="AV652" s="755"/>
      <c r="AW652" s="755"/>
      <c r="AX652" s="755"/>
      <c r="AY652" s="755"/>
      <c r="AZ652" s="755"/>
      <c r="BA652" s="755"/>
      <c r="BB652" s="755"/>
    </row>
    <row r="653" spans="1:54" s="775" customFormat="1" ht="24" customHeight="1">
      <c r="A653" s="769">
        <v>7131960919</v>
      </c>
      <c r="B653" s="770" t="s">
        <v>1401</v>
      </c>
      <c r="C653" s="762" t="s">
        <v>93</v>
      </c>
      <c r="D653" s="763">
        <v>42819.58</v>
      </c>
      <c r="E653" s="771"/>
      <c r="F653" s="771"/>
      <c r="G653" s="764"/>
      <c r="H653" s="768"/>
      <c r="I653" s="755"/>
      <c r="J653" s="755"/>
      <c r="K653" s="755"/>
      <c r="L653" s="755"/>
      <c r="M653" s="755"/>
      <c r="N653" s="755"/>
      <c r="O653" s="755"/>
      <c r="P653" s="755"/>
      <c r="Q653" s="755"/>
      <c r="R653" s="755"/>
      <c r="S653" s="755"/>
      <c r="T653" s="755"/>
      <c r="U653" s="755"/>
      <c r="V653" s="755"/>
      <c r="W653" s="755"/>
      <c r="X653" s="755"/>
      <c r="Y653" s="755"/>
      <c r="Z653" s="755"/>
      <c r="AA653" s="755"/>
      <c r="AB653" s="755"/>
      <c r="AC653" s="755"/>
      <c r="AD653" s="755"/>
      <c r="AE653" s="755"/>
      <c r="AF653" s="755"/>
      <c r="AG653" s="755"/>
      <c r="AH653" s="755"/>
      <c r="AI653" s="755"/>
      <c r="AJ653" s="755"/>
      <c r="AK653" s="755"/>
      <c r="AL653" s="755"/>
      <c r="AM653" s="755"/>
      <c r="AN653" s="755"/>
      <c r="AO653" s="755"/>
      <c r="AP653" s="755"/>
      <c r="AQ653" s="755"/>
      <c r="AR653" s="755"/>
      <c r="AS653" s="755"/>
      <c r="AT653" s="755"/>
      <c r="AU653" s="755"/>
      <c r="AV653" s="755"/>
      <c r="AW653" s="755"/>
      <c r="AX653" s="755"/>
      <c r="AY653" s="755"/>
      <c r="AZ653" s="755"/>
      <c r="BA653" s="755"/>
      <c r="BB653" s="755"/>
    </row>
    <row r="654" spans="1:54" ht="24" customHeight="1">
      <c r="A654" s="859">
        <v>7130870040</v>
      </c>
      <c r="B654" s="828" t="s">
        <v>1402</v>
      </c>
      <c r="C654" s="860" t="s">
        <v>17</v>
      </c>
      <c r="D654" s="763">
        <v>88.08</v>
      </c>
      <c r="E654" s="771"/>
      <c r="F654" s="771"/>
      <c r="G654" s="764"/>
      <c r="H654" s="768"/>
    </row>
    <row r="655" spans="1:54" ht="24" customHeight="1">
      <c r="A655" s="859">
        <v>7130640039</v>
      </c>
      <c r="B655" s="405" t="s">
        <v>1403</v>
      </c>
      <c r="C655" s="860" t="s">
        <v>17</v>
      </c>
      <c r="D655" s="763">
        <v>42.63</v>
      </c>
      <c r="E655" s="405" t="s">
        <v>1404</v>
      </c>
      <c r="F655" s="771"/>
      <c r="G655" s="788"/>
      <c r="H655" s="768"/>
    </row>
    <row r="656" spans="1:54" ht="24" customHeight="1">
      <c r="A656" s="835">
        <v>7132444008</v>
      </c>
      <c r="B656" s="784" t="s">
        <v>1405</v>
      </c>
      <c r="C656" s="861" t="s">
        <v>14</v>
      </c>
      <c r="D656" s="763">
        <v>10.76</v>
      </c>
      <c r="E656" s="771"/>
      <c r="F656" s="771"/>
      <c r="G656" s="764"/>
      <c r="H656" s="768"/>
    </row>
    <row r="657" spans="1:54" ht="24" customHeight="1">
      <c r="A657" s="835">
        <v>7130820013</v>
      </c>
      <c r="B657" s="784" t="s">
        <v>1406</v>
      </c>
      <c r="C657" s="861" t="s">
        <v>14</v>
      </c>
      <c r="D657" s="763">
        <v>187.29</v>
      </c>
      <c r="E657" s="771"/>
      <c r="F657" s="771"/>
      <c r="G657" s="784"/>
      <c r="H657" s="768"/>
    </row>
    <row r="658" spans="1:54" ht="24" customHeight="1">
      <c r="A658" s="769">
        <v>7131930110</v>
      </c>
      <c r="B658" s="829" t="s">
        <v>1407</v>
      </c>
      <c r="C658" s="762" t="s">
        <v>93</v>
      </c>
      <c r="D658" s="763">
        <v>1506.92</v>
      </c>
      <c r="E658" s="771"/>
      <c r="F658" s="771"/>
      <c r="G658" s="772"/>
      <c r="H658" s="768"/>
    </row>
    <row r="659" spans="1:54" ht="24" customHeight="1">
      <c r="A659" s="769">
        <v>7131930111</v>
      </c>
      <c r="B659" s="829" t="s">
        <v>1408</v>
      </c>
      <c r="C659" s="762" t="s">
        <v>93</v>
      </c>
      <c r="D659" s="763">
        <v>2156.64</v>
      </c>
      <c r="E659" s="771"/>
      <c r="F659" s="771"/>
      <c r="G659" s="772"/>
      <c r="H659" s="768"/>
    </row>
    <row r="660" spans="1:54" ht="26.25" customHeight="1">
      <c r="A660" s="769">
        <v>7130800001</v>
      </c>
      <c r="B660" s="829" t="s">
        <v>1409</v>
      </c>
      <c r="C660" s="771" t="s">
        <v>93</v>
      </c>
      <c r="D660" s="763">
        <v>3195.95</v>
      </c>
      <c r="E660" s="771"/>
      <c r="F660" s="771"/>
      <c r="G660" s="762" t="s">
        <v>1848</v>
      </c>
      <c r="H660" s="768"/>
    </row>
    <row r="661" spans="1:54" ht="27.75" customHeight="1">
      <c r="A661" s="769">
        <v>7130800002</v>
      </c>
      <c r="B661" s="829" t="s">
        <v>1410</v>
      </c>
      <c r="C661" s="771" t="s">
        <v>93</v>
      </c>
      <c r="D661" s="763">
        <v>7887.84</v>
      </c>
      <c r="E661" s="771"/>
      <c r="F661" s="771"/>
      <c r="G661" s="762" t="s">
        <v>1848</v>
      </c>
      <c r="H661" s="768"/>
    </row>
    <row r="662" spans="1:54" ht="24" customHeight="1">
      <c r="A662" s="859">
        <v>7130820001</v>
      </c>
      <c r="B662" s="828" t="s">
        <v>1411</v>
      </c>
      <c r="C662" s="836" t="s">
        <v>347</v>
      </c>
      <c r="D662" s="763">
        <v>252.87</v>
      </c>
      <c r="E662" s="860"/>
      <c r="F662" s="860"/>
      <c r="G662" s="772"/>
      <c r="H662" s="768"/>
    </row>
    <row r="663" spans="1:54" ht="23.25" customHeight="1">
      <c r="A663" s="859">
        <v>7130820002</v>
      </c>
      <c r="B663" s="828" t="s">
        <v>1412</v>
      </c>
      <c r="C663" s="836" t="s">
        <v>347</v>
      </c>
      <c r="D663" s="763">
        <v>963.99</v>
      </c>
      <c r="E663" s="860"/>
      <c r="F663" s="860"/>
      <c r="G663" s="772"/>
      <c r="H663" s="768"/>
    </row>
    <row r="664" spans="1:54" ht="33" customHeight="1">
      <c r="A664" s="859">
        <v>7130820020</v>
      </c>
      <c r="B664" s="784" t="s">
        <v>1413</v>
      </c>
      <c r="C664" s="836" t="s">
        <v>347</v>
      </c>
      <c r="D664" s="763">
        <v>111.39</v>
      </c>
      <c r="E664" s="860"/>
      <c r="F664" s="860"/>
      <c r="G664" s="772"/>
      <c r="H664" s="768"/>
    </row>
    <row r="665" spans="1:54" s="775" customFormat="1" ht="24" customHeight="1">
      <c r="A665" s="769">
        <v>7131930220</v>
      </c>
      <c r="B665" s="770" t="s">
        <v>1414</v>
      </c>
      <c r="C665" s="762" t="s">
        <v>93</v>
      </c>
      <c r="D665" s="763">
        <v>7998.21</v>
      </c>
      <c r="E665" s="771"/>
      <c r="F665" s="771"/>
      <c r="G665" s="811"/>
      <c r="H665" s="768"/>
      <c r="I665" s="755"/>
      <c r="J665" s="755"/>
      <c r="K665" s="755"/>
      <c r="L665" s="755"/>
      <c r="M665" s="755"/>
      <c r="N665" s="755"/>
      <c r="O665" s="755"/>
      <c r="P665" s="755"/>
      <c r="Q665" s="755"/>
      <c r="R665" s="755"/>
      <c r="S665" s="755"/>
      <c r="T665" s="755"/>
      <c r="U665" s="755"/>
      <c r="V665" s="755"/>
      <c r="W665" s="755"/>
      <c r="X665" s="755"/>
      <c r="Y665" s="755"/>
      <c r="Z665" s="755"/>
      <c r="AA665" s="755"/>
      <c r="AB665" s="755"/>
      <c r="AC665" s="755"/>
      <c r="AD665" s="755"/>
      <c r="AE665" s="755"/>
      <c r="AF665" s="755"/>
      <c r="AG665" s="755"/>
      <c r="AH665" s="755"/>
      <c r="AI665" s="755"/>
      <c r="AJ665" s="755"/>
      <c r="AK665" s="755"/>
      <c r="AL665" s="755"/>
      <c r="AM665" s="755"/>
      <c r="AN665" s="755"/>
      <c r="AO665" s="755"/>
      <c r="AP665" s="755"/>
      <c r="AQ665" s="755"/>
      <c r="AR665" s="755"/>
      <c r="AS665" s="755"/>
      <c r="AT665" s="755"/>
      <c r="AU665" s="755"/>
      <c r="AV665" s="755"/>
      <c r="AW665" s="755"/>
      <c r="AX665" s="755"/>
      <c r="AY665" s="755"/>
      <c r="AZ665" s="755"/>
      <c r="BA665" s="755"/>
      <c r="BB665" s="755"/>
    </row>
    <row r="666" spans="1:54" s="775" customFormat="1" ht="24" customHeight="1">
      <c r="A666" s="769">
        <v>7131930320</v>
      </c>
      <c r="B666" s="770" t="s">
        <v>1415</v>
      </c>
      <c r="C666" s="762" t="s">
        <v>93</v>
      </c>
      <c r="D666" s="763">
        <v>18927.97</v>
      </c>
      <c r="E666" s="771"/>
      <c r="F666" s="771"/>
      <c r="G666" s="811"/>
      <c r="H666" s="768"/>
      <c r="I666" s="755"/>
      <c r="J666" s="755"/>
      <c r="K666" s="755"/>
      <c r="L666" s="755"/>
      <c r="M666" s="755"/>
      <c r="N666" s="755"/>
      <c r="O666" s="755"/>
      <c r="P666" s="755"/>
      <c r="Q666" s="755"/>
      <c r="R666" s="755"/>
      <c r="S666" s="755"/>
      <c r="T666" s="755"/>
      <c r="U666" s="755"/>
      <c r="V666" s="755"/>
      <c r="W666" s="755"/>
      <c r="X666" s="755"/>
      <c r="Y666" s="755"/>
      <c r="Z666" s="755"/>
      <c r="AA666" s="755"/>
      <c r="AB666" s="755"/>
      <c r="AC666" s="755"/>
      <c r="AD666" s="755"/>
      <c r="AE666" s="755"/>
      <c r="AF666" s="755"/>
      <c r="AG666" s="755"/>
      <c r="AH666" s="755"/>
      <c r="AI666" s="755"/>
      <c r="AJ666" s="755"/>
      <c r="AK666" s="755"/>
      <c r="AL666" s="755"/>
      <c r="AM666" s="755"/>
      <c r="AN666" s="755"/>
      <c r="AO666" s="755"/>
      <c r="AP666" s="755"/>
      <c r="AQ666" s="755"/>
      <c r="AR666" s="755"/>
      <c r="AS666" s="755"/>
      <c r="AT666" s="755"/>
      <c r="AU666" s="755"/>
      <c r="AV666" s="755"/>
      <c r="AW666" s="755"/>
      <c r="AX666" s="755"/>
      <c r="AY666" s="755"/>
      <c r="AZ666" s="755"/>
      <c r="BA666" s="755"/>
      <c r="BB666" s="755"/>
    </row>
    <row r="667" spans="1:54" ht="26.25" customHeight="1">
      <c r="A667" s="769">
        <v>7130800032</v>
      </c>
      <c r="B667" s="770" t="s">
        <v>1416</v>
      </c>
      <c r="C667" s="806" t="s">
        <v>14</v>
      </c>
      <c r="D667" s="763">
        <v>2673.3600000000019</v>
      </c>
      <c r="E667" s="771"/>
      <c r="F667" s="771"/>
      <c r="G667" s="762" t="s">
        <v>1848</v>
      </c>
      <c r="H667" s="768"/>
    </row>
    <row r="668" spans="1:54" ht="27" customHeight="1">
      <c r="A668" s="760">
        <v>7130311023</v>
      </c>
      <c r="B668" s="770" t="s">
        <v>1417</v>
      </c>
      <c r="C668" s="762" t="s">
        <v>378</v>
      </c>
      <c r="D668" s="763">
        <v>33.24</v>
      </c>
      <c r="E668" s="770" t="s">
        <v>1418</v>
      </c>
      <c r="F668" s="770"/>
      <c r="G668" s="772"/>
      <c r="H668" s="768"/>
    </row>
    <row r="669" spans="1:54" ht="27" customHeight="1">
      <c r="A669" s="760">
        <v>7130311024</v>
      </c>
      <c r="B669" s="770" t="s">
        <v>1419</v>
      </c>
      <c r="C669" s="762" t="s">
        <v>378</v>
      </c>
      <c r="D669" s="763">
        <v>39.880000000000003</v>
      </c>
      <c r="E669" s="770" t="s">
        <v>1420</v>
      </c>
      <c r="F669" s="770"/>
      <c r="G669" s="772"/>
      <c r="H669" s="768"/>
    </row>
    <row r="670" spans="1:54" ht="27" customHeight="1">
      <c r="A670" s="760">
        <v>7130311025</v>
      </c>
      <c r="B670" s="770" t="s">
        <v>1421</v>
      </c>
      <c r="C670" s="762" t="s">
        <v>378</v>
      </c>
      <c r="D670" s="763">
        <v>58.16</v>
      </c>
      <c r="E670" s="770" t="s">
        <v>1422</v>
      </c>
      <c r="F670" s="770"/>
      <c r="G670" s="772"/>
      <c r="H670" s="768"/>
    </row>
    <row r="671" spans="1:54" ht="27" customHeight="1">
      <c r="A671" s="760">
        <v>7130311026</v>
      </c>
      <c r="B671" s="770" t="s">
        <v>1423</v>
      </c>
      <c r="C671" s="762" t="s">
        <v>378</v>
      </c>
      <c r="D671" s="763">
        <v>69.790000000000006</v>
      </c>
      <c r="E671" s="770" t="s">
        <v>1424</v>
      </c>
      <c r="F671" s="770"/>
      <c r="G671" s="772"/>
      <c r="H671" s="768"/>
    </row>
    <row r="672" spans="1:54" ht="27" customHeight="1">
      <c r="A672" s="760">
        <v>7130311027</v>
      </c>
      <c r="B672" s="770" t="s">
        <v>1425</v>
      </c>
      <c r="C672" s="762" t="s">
        <v>378</v>
      </c>
      <c r="D672" s="763">
        <v>84.75</v>
      </c>
      <c r="E672" s="770" t="s">
        <v>1426</v>
      </c>
      <c r="F672" s="770"/>
      <c r="G672" s="772"/>
      <c r="H672" s="768"/>
    </row>
    <row r="673" spans="1:54" ht="27" customHeight="1">
      <c r="A673" s="760">
        <v>7130311028</v>
      </c>
      <c r="B673" s="770" t="s">
        <v>1427</v>
      </c>
      <c r="C673" s="762" t="s">
        <v>378</v>
      </c>
      <c r="D673" s="763">
        <v>101.37</v>
      </c>
      <c r="E673" s="770" t="s">
        <v>1428</v>
      </c>
      <c r="F673" s="770"/>
      <c r="G673" s="772"/>
      <c r="H673" s="768"/>
    </row>
    <row r="674" spans="1:54" ht="27" customHeight="1">
      <c r="A674" s="760">
        <v>7130311029</v>
      </c>
      <c r="B674" s="770" t="s">
        <v>1429</v>
      </c>
      <c r="C674" s="762" t="s">
        <v>378</v>
      </c>
      <c r="D674" s="763">
        <v>132.96</v>
      </c>
      <c r="E674" s="770" t="s">
        <v>1430</v>
      </c>
      <c r="F674" s="770"/>
      <c r="G674" s="772"/>
      <c r="H674" s="768"/>
    </row>
    <row r="675" spans="1:54" ht="27" customHeight="1">
      <c r="A675" s="760">
        <v>7130311030</v>
      </c>
      <c r="B675" s="770" t="s">
        <v>1431</v>
      </c>
      <c r="C675" s="762" t="s">
        <v>378</v>
      </c>
      <c r="D675" s="763">
        <v>169.51</v>
      </c>
      <c r="E675" s="770" t="s">
        <v>1432</v>
      </c>
      <c r="F675" s="770"/>
      <c r="G675" s="772"/>
      <c r="H675" s="768"/>
    </row>
    <row r="676" spans="1:54" s="775" customFormat="1" ht="27" customHeight="1">
      <c r="A676" s="760">
        <v>7130311085</v>
      </c>
      <c r="B676" s="770" t="s">
        <v>1433</v>
      </c>
      <c r="C676" s="762" t="s">
        <v>152</v>
      </c>
      <c r="D676" s="763">
        <v>258498.93</v>
      </c>
      <c r="E676" s="770" t="s">
        <v>1433</v>
      </c>
      <c r="F676" s="770"/>
      <c r="G676" s="788"/>
      <c r="H676" s="768"/>
      <c r="I676" s="755"/>
      <c r="J676" s="755"/>
      <c r="K676" s="755"/>
      <c r="L676" s="755"/>
      <c r="M676" s="755"/>
      <c r="N676" s="755"/>
      <c r="O676" s="755"/>
      <c r="P676" s="755"/>
      <c r="Q676" s="755"/>
      <c r="R676" s="755"/>
      <c r="S676" s="755"/>
      <c r="T676" s="755"/>
      <c r="U676" s="755"/>
      <c r="V676" s="755"/>
      <c r="W676" s="755"/>
      <c r="X676" s="755"/>
      <c r="Y676" s="755"/>
      <c r="Z676" s="755"/>
      <c r="AA676" s="755"/>
      <c r="AB676" s="755"/>
      <c r="AC676" s="755"/>
      <c r="AD676" s="755"/>
      <c r="AE676" s="755"/>
      <c r="AF676" s="755"/>
      <c r="AG676" s="755"/>
      <c r="AH676" s="755"/>
      <c r="AI676" s="755"/>
      <c r="AJ676" s="755"/>
      <c r="AK676" s="755"/>
      <c r="AL676" s="755"/>
      <c r="AM676" s="755"/>
      <c r="AN676" s="755"/>
      <c r="AO676" s="755"/>
      <c r="AP676" s="755"/>
      <c r="AQ676" s="755"/>
      <c r="AR676" s="755"/>
      <c r="AS676" s="755"/>
      <c r="AT676" s="755"/>
      <c r="AU676" s="755"/>
      <c r="AV676" s="755"/>
      <c r="AW676" s="755"/>
      <c r="AX676" s="755"/>
      <c r="AY676" s="755"/>
      <c r="AZ676" s="755"/>
      <c r="BA676" s="755"/>
      <c r="BB676" s="755"/>
    </row>
    <row r="677" spans="1:54" s="775" customFormat="1" ht="51">
      <c r="A677" s="760">
        <v>7132210017</v>
      </c>
      <c r="B677" s="770" t="s">
        <v>1434</v>
      </c>
      <c r="C677" s="762" t="s">
        <v>93</v>
      </c>
      <c r="D677" s="763">
        <v>77310.58</v>
      </c>
      <c r="E677" s="770" t="s">
        <v>1435</v>
      </c>
      <c r="F677" s="773" t="s">
        <v>359</v>
      </c>
      <c r="G677" s="406"/>
      <c r="H677" s="768"/>
      <c r="I677" s="755"/>
      <c r="J677" s="755"/>
      <c r="K677" s="755"/>
      <c r="L677" s="755"/>
      <c r="M677" s="755"/>
      <c r="N677" s="755"/>
      <c r="O677" s="755"/>
      <c r="P677" s="755"/>
      <c r="Q677" s="755"/>
      <c r="R677" s="755"/>
      <c r="S677" s="755"/>
      <c r="T677" s="755"/>
      <c r="U677" s="755"/>
      <c r="V677" s="755"/>
      <c r="W677" s="755"/>
      <c r="X677" s="755"/>
      <c r="Y677" s="755"/>
      <c r="Z677" s="755"/>
      <c r="AA677" s="755"/>
      <c r="AB677" s="755"/>
      <c r="AC677" s="755"/>
      <c r="AD677" s="755"/>
      <c r="AE677" s="755"/>
      <c r="AF677" s="755"/>
      <c r="AG677" s="755"/>
      <c r="AH677" s="755"/>
      <c r="AI677" s="755"/>
      <c r="AJ677" s="755"/>
      <c r="AK677" s="755"/>
      <c r="AL677" s="755"/>
      <c r="AM677" s="755"/>
      <c r="AN677" s="755"/>
      <c r="AO677" s="755"/>
      <c r="AP677" s="755"/>
      <c r="AQ677" s="755"/>
      <c r="AR677" s="755"/>
      <c r="AS677" s="755"/>
      <c r="AT677" s="755"/>
      <c r="AU677" s="755"/>
      <c r="AV677" s="755"/>
      <c r="AW677" s="755"/>
      <c r="AX677" s="755"/>
      <c r="AY677" s="755"/>
      <c r="AZ677" s="755"/>
      <c r="BA677" s="755"/>
      <c r="BB677" s="755"/>
    </row>
    <row r="678" spans="1:54" s="775" customFormat="1" ht="51">
      <c r="A678" s="760">
        <v>7132210018</v>
      </c>
      <c r="B678" s="770" t="s">
        <v>1436</v>
      </c>
      <c r="C678" s="762" t="s">
        <v>93</v>
      </c>
      <c r="D678" s="763">
        <v>65016.7</v>
      </c>
      <c r="E678" s="770" t="s">
        <v>1437</v>
      </c>
      <c r="F678" s="773" t="s">
        <v>359</v>
      </c>
      <c r="G678" s="770"/>
      <c r="H678" s="768"/>
      <c r="I678" s="755"/>
      <c r="J678" s="755"/>
      <c r="K678" s="755"/>
      <c r="L678" s="755"/>
      <c r="M678" s="755"/>
      <c r="N678" s="755"/>
      <c r="O678" s="755"/>
      <c r="P678" s="755"/>
      <c r="Q678" s="755"/>
      <c r="R678" s="755"/>
      <c r="S678" s="755"/>
      <c r="T678" s="755"/>
      <c r="U678" s="755"/>
      <c r="V678" s="755"/>
      <c r="W678" s="755"/>
      <c r="X678" s="755"/>
      <c r="Y678" s="755"/>
      <c r="Z678" s="755"/>
      <c r="AA678" s="755"/>
      <c r="AB678" s="755"/>
      <c r="AC678" s="755"/>
      <c r="AD678" s="755"/>
      <c r="AE678" s="755"/>
      <c r="AF678" s="755"/>
      <c r="AG678" s="755"/>
      <c r="AH678" s="755"/>
      <c r="AI678" s="755"/>
      <c r="AJ678" s="755"/>
      <c r="AK678" s="755"/>
      <c r="AL678" s="755"/>
      <c r="AM678" s="755"/>
      <c r="AN678" s="755"/>
      <c r="AO678" s="755"/>
      <c r="AP678" s="755"/>
      <c r="AQ678" s="755"/>
      <c r="AR678" s="755"/>
      <c r="AS678" s="755"/>
      <c r="AT678" s="755"/>
      <c r="AU678" s="755"/>
      <c r="AV678" s="755"/>
      <c r="AW678" s="755"/>
      <c r="AX678" s="755"/>
      <c r="AY678" s="755"/>
      <c r="AZ678" s="755"/>
      <c r="BA678" s="755"/>
      <c r="BB678" s="755"/>
    </row>
    <row r="679" spans="1:54" s="775" customFormat="1" ht="51">
      <c r="A679" s="760">
        <v>7132210019</v>
      </c>
      <c r="B679" s="770" t="s">
        <v>1438</v>
      </c>
      <c r="C679" s="762" t="s">
        <v>93</v>
      </c>
      <c r="D679" s="763">
        <v>125345.25</v>
      </c>
      <c r="E679" s="770" t="s">
        <v>1439</v>
      </c>
      <c r="F679" s="773" t="s">
        <v>359</v>
      </c>
      <c r="G679" s="770"/>
      <c r="H679" s="768"/>
      <c r="I679" s="755"/>
      <c r="J679" s="755"/>
      <c r="K679" s="755"/>
      <c r="L679" s="755"/>
      <c r="M679" s="755"/>
      <c r="N679" s="755"/>
      <c r="O679" s="755"/>
      <c r="P679" s="755"/>
      <c r="Q679" s="755"/>
      <c r="R679" s="755"/>
      <c r="S679" s="755"/>
      <c r="T679" s="755"/>
      <c r="U679" s="755"/>
      <c r="V679" s="755"/>
      <c r="W679" s="755"/>
      <c r="X679" s="755"/>
      <c r="Y679" s="755"/>
      <c r="Z679" s="755"/>
      <c r="AA679" s="755"/>
      <c r="AB679" s="755"/>
      <c r="AC679" s="755"/>
      <c r="AD679" s="755"/>
      <c r="AE679" s="755"/>
      <c r="AF679" s="755"/>
      <c r="AG679" s="755"/>
      <c r="AH679" s="755"/>
      <c r="AI679" s="755"/>
      <c r="AJ679" s="755"/>
      <c r="AK679" s="755"/>
      <c r="AL679" s="755"/>
      <c r="AM679" s="755"/>
      <c r="AN679" s="755"/>
      <c r="AO679" s="755"/>
      <c r="AP679" s="755"/>
      <c r="AQ679" s="755"/>
      <c r="AR679" s="755"/>
      <c r="AS679" s="755"/>
      <c r="AT679" s="755"/>
      <c r="AU679" s="755"/>
      <c r="AV679" s="755"/>
      <c r="AW679" s="755"/>
      <c r="AX679" s="755"/>
      <c r="AY679" s="755"/>
      <c r="AZ679" s="755"/>
      <c r="BA679" s="755"/>
      <c r="BB679" s="755"/>
    </row>
    <row r="680" spans="1:54" s="775" customFormat="1" ht="51">
      <c r="A680" s="760">
        <v>7132210020</v>
      </c>
      <c r="B680" s="770" t="s">
        <v>1440</v>
      </c>
      <c r="C680" s="762" t="s">
        <v>93</v>
      </c>
      <c r="D680" s="763">
        <v>164821.1</v>
      </c>
      <c r="E680" s="770" t="s">
        <v>1441</v>
      </c>
      <c r="F680" s="773" t="s">
        <v>359</v>
      </c>
      <c r="G680" s="770"/>
      <c r="H680" s="768"/>
      <c r="I680" s="755"/>
      <c r="J680" s="755"/>
      <c r="K680" s="755"/>
      <c r="L680" s="755"/>
      <c r="M680" s="755"/>
      <c r="N680" s="755"/>
      <c r="O680" s="755"/>
      <c r="P680" s="755"/>
      <c r="Q680" s="755"/>
      <c r="R680" s="755"/>
      <c r="S680" s="755"/>
      <c r="T680" s="755"/>
      <c r="U680" s="755"/>
      <c r="V680" s="755"/>
      <c r="W680" s="755"/>
      <c r="X680" s="755"/>
      <c r="Y680" s="755"/>
      <c r="Z680" s="755"/>
      <c r="AA680" s="755"/>
      <c r="AB680" s="755"/>
      <c r="AC680" s="755"/>
      <c r="AD680" s="755"/>
      <c r="AE680" s="755"/>
      <c r="AF680" s="755"/>
      <c r="AG680" s="755"/>
      <c r="AH680" s="755"/>
      <c r="AI680" s="755"/>
      <c r="AJ680" s="755"/>
      <c r="AK680" s="755"/>
      <c r="AL680" s="755"/>
      <c r="AM680" s="755"/>
      <c r="AN680" s="755"/>
      <c r="AO680" s="755"/>
      <c r="AP680" s="755"/>
      <c r="AQ680" s="755"/>
      <c r="AR680" s="755"/>
      <c r="AS680" s="755"/>
      <c r="AT680" s="755"/>
      <c r="AU680" s="755"/>
      <c r="AV680" s="755"/>
      <c r="AW680" s="755"/>
      <c r="AX680" s="755"/>
      <c r="AY680" s="755"/>
      <c r="AZ680" s="755"/>
      <c r="BA680" s="755"/>
      <c r="BB680" s="755"/>
    </row>
    <row r="681" spans="1:54" s="775" customFormat="1" ht="51">
      <c r="A681" s="760">
        <v>7132210021</v>
      </c>
      <c r="B681" s="770" t="s">
        <v>1442</v>
      </c>
      <c r="C681" s="762" t="s">
        <v>93</v>
      </c>
      <c r="D681" s="763">
        <v>352684.76</v>
      </c>
      <c r="E681" s="770" t="s">
        <v>1443</v>
      </c>
      <c r="F681" s="773" t="s">
        <v>359</v>
      </c>
      <c r="G681" s="770"/>
      <c r="H681" s="768"/>
      <c r="I681" s="755"/>
      <c r="J681" s="755"/>
      <c r="K681" s="755"/>
      <c r="L681" s="755"/>
      <c r="M681" s="755"/>
      <c r="N681" s="755"/>
      <c r="O681" s="755"/>
      <c r="P681" s="755"/>
      <c r="Q681" s="755"/>
      <c r="R681" s="755"/>
      <c r="S681" s="755"/>
      <c r="T681" s="755"/>
      <c r="U681" s="755"/>
      <c r="V681" s="755"/>
      <c r="W681" s="755"/>
      <c r="X681" s="755"/>
      <c r="Y681" s="755"/>
      <c r="Z681" s="755"/>
      <c r="AA681" s="755"/>
      <c r="AB681" s="755"/>
      <c r="AC681" s="755"/>
      <c r="AD681" s="755"/>
      <c r="AE681" s="755"/>
      <c r="AF681" s="755"/>
      <c r="AG681" s="755"/>
      <c r="AH681" s="755"/>
      <c r="AI681" s="755"/>
      <c r="AJ681" s="755"/>
      <c r="AK681" s="755"/>
      <c r="AL681" s="755"/>
      <c r="AM681" s="755"/>
      <c r="AN681" s="755"/>
      <c r="AO681" s="755"/>
      <c r="AP681" s="755"/>
      <c r="AQ681" s="755"/>
      <c r="AR681" s="755"/>
      <c r="AS681" s="755"/>
      <c r="AT681" s="755"/>
      <c r="AU681" s="755"/>
      <c r="AV681" s="755"/>
      <c r="AW681" s="755"/>
      <c r="AX681" s="755"/>
      <c r="AY681" s="755"/>
      <c r="AZ681" s="755"/>
      <c r="BA681" s="755"/>
      <c r="BB681" s="755"/>
    </row>
    <row r="682" spans="1:54" s="775" customFormat="1" ht="51">
      <c r="A682" s="760">
        <v>7132220081</v>
      </c>
      <c r="B682" s="770" t="s">
        <v>1444</v>
      </c>
      <c r="C682" s="762" t="s">
        <v>93</v>
      </c>
      <c r="D682" s="763">
        <v>1071277.58</v>
      </c>
      <c r="E682" s="770"/>
      <c r="F682" s="773" t="s">
        <v>359</v>
      </c>
      <c r="G682" s="770"/>
      <c r="H682" s="768"/>
      <c r="I682" s="755"/>
      <c r="J682" s="755"/>
      <c r="K682" s="755"/>
      <c r="L682" s="755"/>
      <c r="M682" s="755"/>
      <c r="N682" s="755"/>
      <c r="O682" s="755"/>
      <c r="P682" s="755"/>
      <c r="Q682" s="755"/>
      <c r="R682" s="755"/>
      <c r="S682" s="755"/>
      <c r="T682" s="755"/>
      <c r="U682" s="755"/>
      <c r="V682" s="755"/>
      <c r="W682" s="755"/>
      <c r="X682" s="755"/>
      <c r="Y682" s="755"/>
      <c r="Z682" s="755"/>
      <c r="AA682" s="755"/>
      <c r="AB682" s="755"/>
      <c r="AC682" s="755"/>
      <c r="AD682" s="755"/>
      <c r="AE682" s="755"/>
      <c r="AF682" s="755"/>
      <c r="AG682" s="755"/>
      <c r="AH682" s="755"/>
      <c r="AI682" s="755"/>
      <c r="AJ682" s="755"/>
      <c r="AK682" s="755"/>
      <c r="AL682" s="755"/>
      <c r="AM682" s="755"/>
      <c r="AN682" s="755"/>
      <c r="AO682" s="755"/>
      <c r="AP682" s="755"/>
      <c r="AQ682" s="755"/>
      <c r="AR682" s="755"/>
      <c r="AS682" s="755"/>
      <c r="AT682" s="755"/>
      <c r="AU682" s="755"/>
      <c r="AV682" s="755"/>
      <c r="AW682" s="755"/>
      <c r="AX682" s="755"/>
      <c r="AY682" s="755"/>
      <c r="AZ682" s="755"/>
      <c r="BA682" s="755"/>
      <c r="BB682" s="755"/>
    </row>
    <row r="683" spans="1:54" s="775" customFormat="1" ht="51">
      <c r="A683" s="760">
        <v>7132220082</v>
      </c>
      <c r="B683" s="770" t="s">
        <v>1445</v>
      </c>
      <c r="C683" s="762" t="s">
        <v>93</v>
      </c>
      <c r="D683" s="763">
        <v>1521670.31</v>
      </c>
      <c r="E683" s="770"/>
      <c r="F683" s="773" t="s">
        <v>359</v>
      </c>
      <c r="G683" s="770"/>
      <c r="H683" s="768"/>
      <c r="I683" s="755"/>
      <c r="J683" s="755"/>
      <c r="K683" s="755"/>
      <c r="L683" s="755"/>
      <c r="M683" s="755"/>
      <c r="N683" s="755"/>
      <c r="O683" s="755"/>
      <c r="P683" s="755"/>
      <c r="Q683" s="755"/>
      <c r="R683" s="755"/>
      <c r="S683" s="755"/>
      <c r="T683" s="755"/>
      <c r="U683" s="755"/>
      <c r="V683" s="755"/>
      <c r="W683" s="755"/>
      <c r="X683" s="755"/>
      <c r="Y683" s="755"/>
      <c r="Z683" s="755"/>
      <c r="AA683" s="755"/>
      <c r="AB683" s="755"/>
      <c r="AC683" s="755"/>
      <c r="AD683" s="755"/>
      <c r="AE683" s="755"/>
      <c r="AF683" s="755"/>
      <c r="AG683" s="755"/>
      <c r="AH683" s="755"/>
      <c r="AI683" s="755"/>
      <c r="AJ683" s="755"/>
      <c r="AK683" s="755"/>
      <c r="AL683" s="755"/>
      <c r="AM683" s="755"/>
      <c r="AN683" s="755"/>
      <c r="AO683" s="755"/>
      <c r="AP683" s="755"/>
      <c r="AQ683" s="755"/>
      <c r="AR683" s="755"/>
      <c r="AS683" s="755"/>
      <c r="AT683" s="755"/>
      <c r="AU683" s="755"/>
      <c r="AV683" s="755"/>
      <c r="AW683" s="755"/>
      <c r="AX683" s="755"/>
      <c r="AY683" s="755"/>
      <c r="AZ683" s="755"/>
      <c r="BA683" s="755"/>
      <c r="BB683" s="755"/>
    </row>
    <row r="684" spans="1:54" s="775" customFormat="1" ht="51">
      <c r="A684" s="760">
        <v>7132210022</v>
      </c>
      <c r="B684" s="770" t="s">
        <v>1446</v>
      </c>
      <c r="C684" s="762" t="s">
        <v>93</v>
      </c>
      <c r="D684" s="763">
        <v>78621.179999999993</v>
      </c>
      <c r="E684" s="770"/>
      <c r="F684" s="773"/>
      <c r="G684" s="770"/>
      <c r="H684" s="768"/>
      <c r="I684" s="755"/>
      <c r="J684" s="755"/>
      <c r="K684" s="755"/>
      <c r="L684" s="755"/>
      <c r="M684" s="755"/>
      <c r="N684" s="755"/>
      <c r="O684" s="755"/>
      <c r="P684" s="755"/>
      <c r="Q684" s="755"/>
      <c r="R684" s="755"/>
      <c r="S684" s="755"/>
      <c r="T684" s="755"/>
      <c r="U684" s="755"/>
      <c r="V684" s="755"/>
      <c r="W684" s="755"/>
      <c r="X684" s="755"/>
      <c r="Y684" s="755"/>
      <c r="Z684" s="755"/>
      <c r="AA684" s="755"/>
      <c r="AB684" s="755"/>
      <c r="AC684" s="755"/>
      <c r="AD684" s="755"/>
      <c r="AE684" s="755"/>
      <c r="AF684" s="755"/>
      <c r="AG684" s="755"/>
      <c r="AH684" s="755"/>
      <c r="AI684" s="755"/>
      <c r="AJ684" s="755"/>
      <c r="AK684" s="755"/>
      <c r="AL684" s="755"/>
      <c r="AM684" s="755"/>
      <c r="AN684" s="755"/>
      <c r="AO684" s="755"/>
      <c r="AP684" s="755"/>
      <c r="AQ684" s="755"/>
      <c r="AR684" s="755"/>
      <c r="AS684" s="755"/>
      <c r="AT684" s="755"/>
      <c r="AU684" s="755"/>
      <c r="AV684" s="755"/>
      <c r="AW684" s="755"/>
      <c r="AX684" s="755"/>
      <c r="AY684" s="755"/>
      <c r="AZ684" s="755"/>
      <c r="BA684" s="755"/>
      <c r="BB684" s="755"/>
    </row>
    <row r="685" spans="1:54" s="775" customFormat="1" ht="51">
      <c r="A685" s="760">
        <v>7132210023</v>
      </c>
      <c r="B685" s="770" t="s">
        <v>1447</v>
      </c>
      <c r="C685" s="762" t="s">
        <v>93</v>
      </c>
      <c r="D685" s="763">
        <v>135219.73000000001</v>
      </c>
      <c r="E685" s="770"/>
      <c r="F685" s="773"/>
      <c r="G685" s="862"/>
      <c r="H685" s="768"/>
      <c r="I685" s="755"/>
      <c r="J685" s="755"/>
      <c r="K685" s="755"/>
      <c r="L685" s="755"/>
      <c r="M685" s="755"/>
      <c r="N685" s="755"/>
      <c r="O685" s="755"/>
      <c r="P685" s="755"/>
      <c r="Q685" s="755"/>
      <c r="R685" s="755"/>
      <c r="S685" s="755"/>
      <c r="T685" s="755"/>
      <c r="U685" s="755"/>
      <c r="V685" s="755"/>
      <c r="W685" s="755"/>
      <c r="X685" s="755"/>
      <c r="Y685" s="755"/>
      <c r="Z685" s="755"/>
      <c r="AA685" s="755"/>
      <c r="AB685" s="755"/>
      <c r="AC685" s="755"/>
      <c r="AD685" s="755"/>
      <c r="AE685" s="755"/>
      <c r="AF685" s="755"/>
      <c r="AG685" s="755"/>
      <c r="AH685" s="755"/>
      <c r="AI685" s="755"/>
      <c r="AJ685" s="755"/>
      <c r="AK685" s="755"/>
      <c r="AL685" s="755"/>
      <c r="AM685" s="755"/>
      <c r="AN685" s="755"/>
      <c r="AO685" s="755"/>
      <c r="AP685" s="755"/>
      <c r="AQ685" s="755"/>
      <c r="AR685" s="755"/>
      <c r="AS685" s="755"/>
      <c r="AT685" s="755"/>
      <c r="AU685" s="755"/>
      <c r="AV685" s="755"/>
      <c r="AW685" s="755"/>
      <c r="AX685" s="755"/>
      <c r="AY685" s="755"/>
      <c r="AZ685" s="755"/>
      <c r="BA685" s="755"/>
      <c r="BB685" s="755"/>
    </row>
    <row r="686" spans="1:54" s="775" customFormat="1" ht="63.75">
      <c r="A686" s="760">
        <v>7132210024</v>
      </c>
      <c r="B686" s="770" t="s">
        <v>1448</v>
      </c>
      <c r="C686" s="762" t="s">
        <v>93</v>
      </c>
      <c r="D686" s="763">
        <v>165773.85999999999</v>
      </c>
      <c r="E686" s="770"/>
      <c r="F686" s="773"/>
      <c r="G686" s="862"/>
      <c r="H686" s="768"/>
      <c r="I686" s="755"/>
      <c r="J686" s="755"/>
      <c r="K686" s="755"/>
      <c r="L686" s="755"/>
      <c r="M686" s="755"/>
      <c r="N686" s="755"/>
      <c r="O686" s="755"/>
      <c r="P686" s="755"/>
      <c r="Q686" s="755"/>
      <c r="R686" s="755"/>
      <c r="S686" s="755"/>
      <c r="T686" s="755"/>
      <c r="U686" s="755"/>
      <c r="V686" s="755"/>
      <c r="W686" s="755"/>
      <c r="X686" s="755"/>
      <c r="Y686" s="755"/>
      <c r="Z686" s="755"/>
      <c r="AA686" s="755"/>
      <c r="AB686" s="755"/>
      <c r="AC686" s="755"/>
      <c r="AD686" s="755"/>
      <c r="AE686" s="755"/>
      <c r="AF686" s="755"/>
      <c r="AG686" s="755"/>
      <c r="AH686" s="755"/>
      <c r="AI686" s="755"/>
      <c r="AJ686" s="755"/>
      <c r="AK686" s="755"/>
      <c r="AL686" s="755"/>
      <c r="AM686" s="755"/>
      <c r="AN686" s="755"/>
      <c r="AO686" s="755"/>
      <c r="AP686" s="755"/>
      <c r="AQ686" s="755"/>
      <c r="AR686" s="755"/>
      <c r="AS686" s="755"/>
      <c r="AT686" s="755"/>
      <c r="AU686" s="755"/>
      <c r="AV686" s="755"/>
      <c r="AW686" s="755"/>
      <c r="AX686" s="755"/>
      <c r="AY686" s="755"/>
      <c r="AZ686" s="755"/>
      <c r="BA686" s="755"/>
      <c r="BB686" s="755"/>
    </row>
    <row r="687" spans="1:54" s="775" customFormat="1" ht="63.75">
      <c r="A687" s="760">
        <v>7132210025</v>
      </c>
      <c r="B687" s="770" t="s">
        <v>1449</v>
      </c>
      <c r="C687" s="762" t="s">
        <v>93</v>
      </c>
      <c r="D687" s="763">
        <v>354119.67999999999</v>
      </c>
      <c r="E687" s="770"/>
      <c r="F687" s="764"/>
      <c r="G687" s="764"/>
      <c r="H687" s="768"/>
      <c r="I687" s="755"/>
      <c r="J687" s="755"/>
      <c r="K687" s="755"/>
      <c r="L687" s="755"/>
      <c r="M687" s="755"/>
      <c r="N687" s="755"/>
      <c r="O687" s="755"/>
      <c r="P687" s="755"/>
      <c r="Q687" s="755"/>
      <c r="R687" s="755"/>
      <c r="S687" s="755"/>
      <c r="T687" s="755"/>
      <c r="U687" s="755"/>
      <c r="V687" s="755"/>
      <c r="W687" s="755"/>
      <c r="X687" s="755"/>
      <c r="Y687" s="755"/>
      <c r="Z687" s="755"/>
      <c r="AA687" s="755"/>
      <c r="AB687" s="755"/>
      <c r="AC687" s="755"/>
      <c r="AD687" s="755"/>
      <c r="AE687" s="755"/>
      <c r="AF687" s="755"/>
      <c r="AG687" s="755"/>
      <c r="AH687" s="755"/>
      <c r="AI687" s="755"/>
      <c r="AJ687" s="755"/>
      <c r="AK687" s="755"/>
      <c r="AL687" s="755"/>
      <c r="AM687" s="755"/>
      <c r="AN687" s="755"/>
      <c r="AO687" s="755"/>
      <c r="AP687" s="755"/>
      <c r="AQ687" s="755"/>
      <c r="AR687" s="755"/>
      <c r="AS687" s="755"/>
      <c r="AT687" s="755"/>
      <c r="AU687" s="755"/>
      <c r="AV687" s="755"/>
      <c r="AW687" s="755"/>
      <c r="AX687" s="755"/>
      <c r="AY687" s="755"/>
      <c r="AZ687" s="755"/>
      <c r="BA687" s="755"/>
      <c r="BB687" s="755"/>
    </row>
    <row r="688" spans="1:54" s="775" customFormat="1" ht="51">
      <c r="A688" s="760">
        <v>7132210027</v>
      </c>
      <c r="B688" s="770" t="s">
        <v>1450</v>
      </c>
      <c r="C688" s="762" t="s">
        <v>93</v>
      </c>
      <c r="D688" s="763">
        <v>965414.75</v>
      </c>
      <c r="E688" s="770"/>
      <c r="F688" s="773"/>
      <c r="G688" s="862"/>
      <c r="H688" s="768"/>
      <c r="I688" s="755"/>
      <c r="J688" s="755"/>
      <c r="K688" s="755"/>
      <c r="L688" s="755"/>
      <c r="M688" s="755"/>
      <c r="N688" s="755"/>
      <c r="O688" s="755"/>
      <c r="P688" s="755"/>
      <c r="Q688" s="755"/>
      <c r="R688" s="755"/>
      <c r="S688" s="755"/>
      <c r="T688" s="755"/>
      <c r="U688" s="755"/>
      <c r="V688" s="755"/>
      <c r="W688" s="755"/>
      <c r="X688" s="755"/>
      <c r="Y688" s="755"/>
      <c r="Z688" s="755"/>
      <c r="AA688" s="755"/>
      <c r="AB688" s="755"/>
      <c r="AC688" s="755"/>
      <c r="AD688" s="755"/>
      <c r="AE688" s="755"/>
      <c r="AF688" s="755"/>
      <c r="AG688" s="755"/>
      <c r="AH688" s="755"/>
      <c r="AI688" s="755"/>
      <c r="AJ688" s="755"/>
      <c r="AK688" s="755"/>
      <c r="AL688" s="755"/>
      <c r="AM688" s="755"/>
      <c r="AN688" s="755"/>
      <c r="AO688" s="755"/>
      <c r="AP688" s="755"/>
      <c r="AQ688" s="755"/>
      <c r="AR688" s="755"/>
      <c r="AS688" s="755"/>
      <c r="AT688" s="755"/>
      <c r="AU688" s="755"/>
      <c r="AV688" s="755"/>
      <c r="AW688" s="755"/>
      <c r="AX688" s="755"/>
      <c r="AY688" s="755"/>
      <c r="AZ688" s="755"/>
      <c r="BA688" s="755"/>
      <c r="BB688" s="755"/>
    </row>
    <row r="689" spans="1:54" s="775" customFormat="1" ht="63.75">
      <c r="A689" s="407">
        <v>7132210028</v>
      </c>
      <c r="B689" s="408" t="s">
        <v>1451</v>
      </c>
      <c r="C689" s="762" t="s">
        <v>93</v>
      </c>
      <c r="D689" s="763">
        <v>82528.820000000007</v>
      </c>
      <c r="E689" s="770"/>
      <c r="F689" s="762"/>
      <c r="G689" s="862"/>
      <c r="H689" s="768"/>
      <c r="I689" s="755"/>
      <c r="J689" s="755"/>
      <c r="K689" s="755"/>
      <c r="L689" s="755"/>
      <c r="M689" s="755"/>
      <c r="N689" s="755"/>
      <c r="O689" s="755"/>
      <c r="P689" s="755"/>
      <c r="Q689" s="755"/>
      <c r="R689" s="755"/>
      <c r="S689" s="755"/>
      <c r="T689" s="755"/>
      <c r="U689" s="755"/>
      <c r="V689" s="755"/>
      <c r="W689" s="755"/>
      <c r="X689" s="755"/>
      <c r="Y689" s="755"/>
      <c r="Z689" s="755"/>
      <c r="AA689" s="755"/>
      <c r="AB689" s="755"/>
      <c r="AC689" s="755"/>
      <c r="AD689" s="755"/>
      <c r="AE689" s="755"/>
      <c r="AF689" s="755"/>
      <c r="AG689" s="755"/>
      <c r="AH689" s="755"/>
      <c r="AI689" s="755"/>
      <c r="AJ689" s="755"/>
      <c r="AK689" s="755"/>
      <c r="AL689" s="755"/>
      <c r="AM689" s="755"/>
      <c r="AN689" s="755"/>
      <c r="AO689" s="755"/>
      <c r="AP689" s="755"/>
      <c r="AQ689" s="755"/>
      <c r="AR689" s="755"/>
      <c r="AS689" s="755"/>
      <c r="AT689" s="755"/>
      <c r="AU689" s="755"/>
      <c r="AV689" s="755"/>
      <c r="AW689" s="755"/>
      <c r="AX689" s="755"/>
      <c r="AY689" s="755"/>
      <c r="AZ689" s="755"/>
      <c r="BA689" s="755"/>
      <c r="BB689" s="755"/>
    </row>
    <row r="690" spans="1:54" s="775" customFormat="1" ht="63.75">
      <c r="A690" s="409">
        <v>7132210029</v>
      </c>
      <c r="B690" s="410" t="s">
        <v>1452</v>
      </c>
      <c r="C690" s="762" t="s">
        <v>93</v>
      </c>
      <c r="D690" s="763">
        <v>148218.56</v>
      </c>
      <c r="E690" s="770"/>
      <c r="F690" s="762"/>
      <c r="G690" s="862"/>
      <c r="H690" s="768"/>
      <c r="I690" s="755"/>
      <c r="J690" s="755"/>
      <c r="K690" s="755"/>
      <c r="L690" s="755"/>
      <c r="M690" s="755"/>
      <c r="N690" s="755"/>
      <c r="O690" s="755"/>
      <c r="P690" s="755"/>
      <c r="Q690" s="755"/>
      <c r="R690" s="755"/>
      <c r="S690" s="755"/>
      <c r="T690" s="755"/>
      <c r="U690" s="755"/>
      <c r="V690" s="755"/>
      <c r="W690" s="755"/>
      <c r="X690" s="755"/>
      <c r="Y690" s="755"/>
      <c r="Z690" s="755"/>
      <c r="AA690" s="755"/>
      <c r="AB690" s="755"/>
      <c r="AC690" s="755"/>
      <c r="AD690" s="755"/>
      <c r="AE690" s="755"/>
      <c r="AF690" s="755"/>
      <c r="AG690" s="755"/>
      <c r="AH690" s="755"/>
      <c r="AI690" s="755"/>
      <c r="AJ690" s="755"/>
      <c r="AK690" s="755"/>
      <c r="AL690" s="755"/>
      <c r="AM690" s="755"/>
      <c r="AN690" s="755"/>
      <c r="AO690" s="755"/>
      <c r="AP690" s="755"/>
      <c r="AQ690" s="755"/>
      <c r="AR690" s="755"/>
      <c r="AS690" s="755"/>
      <c r="AT690" s="755"/>
      <c r="AU690" s="755"/>
      <c r="AV690" s="755"/>
      <c r="AW690" s="755"/>
      <c r="AX690" s="755"/>
      <c r="AY690" s="755"/>
      <c r="AZ690" s="755"/>
      <c r="BA690" s="755"/>
      <c r="BB690" s="755"/>
    </row>
    <row r="691" spans="1:54" s="775" customFormat="1" ht="63.75">
      <c r="A691" s="409">
        <v>7132210030</v>
      </c>
      <c r="B691" s="410" t="s">
        <v>1453</v>
      </c>
      <c r="C691" s="762" t="s">
        <v>93</v>
      </c>
      <c r="D691" s="763">
        <v>192133.46</v>
      </c>
      <c r="E691" s="770"/>
      <c r="F691" s="762"/>
      <c r="G691" s="862"/>
      <c r="H691" s="768"/>
      <c r="I691" s="755"/>
      <c r="J691" s="755"/>
      <c r="K691" s="755"/>
      <c r="L691" s="755"/>
      <c r="M691" s="755"/>
      <c r="N691" s="755"/>
      <c r="O691" s="755"/>
      <c r="P691" s="755"/>
      <c r="Q691" s="755"/>
      <c r="R691" s="755"/>
      <c r="S691" s="755"/>
      <c r="T691" s="755"/>
      <c r="U691" s="755"/>
      <c r="V691" s="755"/>
      <c r="W691" s="755"/>
      <c r="X691" s="755"/>
      <c r="Y691" s="755"/>
      <c r="Z691" s="755"/>
      <c r="AA691" s="755"/>
      <c r="AB691" s="755"/>
      <c r="AC691" s="755"/>
      <c r="AD691" s="755"/>
      <c r="AE691" s="755"/>
      <c r="AF691" s="755"/>
      <c r="AG691" s="755"/>
      <c r="AH691" s="755"/>
      <c r="AI691" s="755"/>
      <c r="AJ691" s="755"/>
      <c r="AK691" s="755"/>
      <c r="AL691" s="755"/>
      <c r="AM691" s="755"/>
      <c r="AN691" s="755"/>
      <c r="AO691" s="755"/>
      <c r="AP691" s="755"/>
      <c r="AQ691" s="755"/>
      <c r="AR691" s="755"/>
      <c r="AS691" s="755"/>
      <c r="AT691" s="755"/>
      <c r="AU691" s="755"/>
      <c r="AV691" s="755"/>
      <c r="AW691" s="755"/>
      <c r="AX691" s="755"/>
      <c r="AY691" s="755"/>
      <c r="AZ691" s="755"/>
      <c r="BA691" s="755"/>
      <c r="BB691" s="755"/>
    </row>
    <row r="692" spans="1:54" s="775" customFormat="1" ht="51">
      <c r="A692" s="407">
        <v>7132220085</v>
      </c>
      <c r="B692" s="410" t="s">
        <v>1454</v>
      </c>
      <c r="C692" s="762" t="s">
        <v>93</v>
      </c>
      <c r="D692" s="763">
        <v>1087040.3600000001</v>
      </c>
      <c r="E692" s="770"/>
      <c r="F692" s="762"/>
      <c r="G692" s="862"/>
      <c r="H692" s="768"/>
      <c r="I692" s="755"/>
      <c r="J692" s="755"/>
      <c r="K692" s="755"/>
      <c r="L692" s="755"/>
      <c r="M692" s="755"/>
      <c r="N692" s="755"/>
      <c r="O692" s="755"/>
      <c r="P692" s="755"/>
      <c r="Q692" s="755"/>
      <c r="R692" s="755"/>
      <c r="S692" s="755"/>
      <c r="T692" s="755"/>
      <c r="U692" s="755"/>
      <c r="V692" s="755"/>
      <c r="W692" s="755"/>
      <c r="X692" s="755"/>
      <c r="Y692" s="755"/>
      <c r="Z692" s="755"/>
      <c r="AA692" s="755"/>
      <c r="AB692" s="755"/>
      <c r="AC692" s="755"/>
      <c r="AD692" s="755"/>
      <c r="AE692" s="755"/>
      <c r="AF692" s="755"/>
      <c r="AG692" s="755"/>
      <c r="AH692" s="755"/>
      <c r="AI692" s="755"/>
      <c r="AJ692" s="755"/>
      <c r="AK692" s="755"/>
      <c r="AL692" s="755"/>
      <c r="AM692" s="755"/>
      <c r="AN692" s="755"/>
      <c r="AO692" s="755"/>
      <c r="AP692" s="755"/>
      <c r="AQ692" s="755"/>
      <c r="AR692" s="755"/>
      <c r="AS692" s="755"/>
      <c r="AT692" s="755"/>
      <c r="AU692" s="755"/>
      <c r="AV692" s="755"/>
      <c r="AW692" s="755"/>
      <c r="AX692" s="755"/>
      <c r="AY692" s="755"/>
      <c r="AZ692" s="755"/>
      <c r="BA692" s="755"/>
      <c r="BB692" s="755"/>
    </row>
    <row r="693" spans="1:54" s="775" customFormat="1" ht="51">
      <c r="A693" s="409">
        <v>7132220086</v>
      </c>
      <c r="B693" s="410" t="s">
        <v>1455</v>
      </c>
      <c r="C693" s="762" t="s">
        <v>93</v>
      </c>
      <c r="D693" s="763">
        <v>1547700.56</v>
      </c>
      <c r="E693" s="770"/>
      <c r="F693" s="762"/>
      <c r="G693" s="862"/>
      <c r="H693" s="768"/>
      <c r="I693" s="755"/>
      <c r="J693" s="755"/>
      <c r="K693" s="755"/>
      <c r="L693" s="755"/>
      <c r="M693" s="755"/>
      <c r="N693" s="755"/>
      <c r="O693" s="755"/>
      <c r="P693" s="755"/>
      <c r="Q693" s="755"/>
      <c r="R693" s="755"/>
      <c r="S693" s="755"/>
      <c r="T693" s="755"/>
      <c r="U693" s="755"/>
      <c r="V693" s="755"/>
      <c r="W693" s="755"/>
      <c r="X693" s="755"/>
      <c r="Y693" s="755"/>
      <c r="Z693" s="755"/>
      <c r="AA693" s="755"/>
      <c r="AB693" s="755"/>
      <c r="AC693" s="755"/>
      <c r="AD693" s="755"/>
      <c r="AE693" s="755"/>
      <c r="AF693" s="755"/>
      <c r="AG693" s="755"/>
      <c r="AH693" s="755"/>
      <c r="AI693" s="755"/>
      <c r="AJ693" s="755"/>
      <c r="AK693" s="755"/>
      <c r="AL693" s="755"/>
      <c r="AM693" s="755"/>
      <c r="AN693" s="755"/>
      <c r="AO693" s="755"/>
      <c r="AP693" s="755"/>
      <c r="AQ693" s="755"/>
      <c r="AR693" s="755"/>
      <c r="AS693" s="755"/>
      <c r="AT693" s="755"/>
      <c r="AU693" s="755"/>
      <c r="AV693" s="755"/>
      <c r="AW693" s="755"/>
      <c r="AX693" s="755"/>
      <c r="AY693" s="755"/>
      <c r="AZ693" s="755"/>
      <c r="BA693" s="755"/>
      <c r="BB693" s="755"/>
    </row>
    <row r="694" spans="1:54" s="844" customFormat="1" ht="23.25" customHeight="1">
      <c r="A694" s="995">
        <v>7130640008</v>
      </c>
      <c r="B694" s="840" t="s">
        <v>1456</v>
      </c>
      <c r="C694" s="841" t="s">
        <v>93</v>
      </c>
      <c r="D694" s="994"/>
      <c r="E694" s="993"/>
      <c r="F694" s="996"/>
      <c r="G694" s="789" t="s">
        <v>391</v>
      </c>
      <c r="H694" s="843"/>
    </row>
    <row r="695" spans="1:54" ht="31.5" customHeight="1">
      <c r="A695" s="409">
        <v>7130300055</v>
      </c>
      <c r="B695" s="770" t="s">
        <v>1858</v>
      </c>
      <c r="C695" s="762" t="s">
        <v>93</v>
      </c>
      <c r="D695" s="763">
        <v>173</v>
      </c>
      <c r="E695" s="761"/>
      <c r="F695" s="764"/>
      <c r="G695" s="864" t="s">
        <v>1848</v>
      </c>
      <c r="H695" s="768"/>
    </row>
    <row r="696" spans="1:54" ht="28.5" customHeight="1">
      <c r="A696" s="409">
        <v>7130300056</v>
      </c>
      <c r="B696" s="770" t="s">
        <v>1859</v>
      </c>
      <c r="C696" s="762" t="s">
        <v>93</v>
      </c>
      <c r="D696" s="763">
        <v>293</v>
      </c>
      <c r="E696" s="761"/>
      <c r="F696" s="764"/>
      <c r="G696" s="864" t="s">
        <v>1848</v>
      </c>
      <c r="H696" s="768"/>
    </row>
    <row r="697" spans="1:54" ht="24" customHeight="1">
      <c r="A697" s="760">
        <v>7131210011</v>
      </c>
      <c r="B697" s="770" t="s">
        <v>1457</v>
      </c>
      <c r="C697" s="762" t="s">
        <v>93</v>
      </c>
      <c r="D697" s="763">
        <v>77</v>
      </c>
      <c r="E697" s="761" t="s">
        <v>1458</v>
      </c>
      <c r="F697" s="863"/>
      <c r="G697" s="788"/>
      <c r="H697" s="768"/>
    </row>
    <row r="698" spans="1:54" ht="24" customHeight="1">
      <c r="A698" s="760">
        <v>7131210009</v>
      </c>
      <c r="B698" s="770" t="s">
        <v>1459</v>
      </c>
      <c r="C698" s="762" t="s">
        <v>52</v>
      </c>
      <c r="D698" s="763">
        <v>242.01</v>
      </c>
      <c r="E698" s="770" t="s">
        <v>1459</v>
      </c>
      <c r="F698" s="863"/>
      <c r="G698" s="788"/>
      <c r="H698" s="768"/>
    </row>
    <row r="699" spans="1:54" ht="24" customHeight="1">
      <c r="A699" s="760">
        <v>7131210030</v>
      </c>
      <c r="B699" s="383" t="s">
        <v>1460</v>
      </c>
      <c r="C699" s="411" t="s">
        <v>52</v>
      </c>
      <c r="D699" s="763">
        <v>2491.08</v>
      </c>
      <c r="E699" s="383" t="s">
        <v>1460</v>
      </c>
      <c r="F699" s="863"/>
      <c r="G699" s="788"/>
      <c r="H699" s="768"/>
    </row>
    <row r="700" spans="1:54" ht="24" customHeight="1">
      <c r="A700" s="760">
        <v>7131210031</v>
      </c>
      <c r="B700" s="383" t="s">
        <v>1461</v>
      </c>
      <c r="C700" s="411" t="s">
        <v>52</v>
      </c>
      <c r="D700" s="763">
        <v>3217.96</v>
      </c>
      <c r="E700" s="383" t="s">
        <v>1461</v>
      </c>
      <c r="F700" s="863"/>
      <c r="G700" s="788"/>
      <c r="H700" s="768"/>
    </row>
    <row r="701" spans="1:54" ht="24" customHeight="1">
      <c r="A701" s="760">
        <v>7131210032</v>
      </c>
      <c r="B701" s="383" t="s">
        <v>1462</v>
      </c>
      <c r="C701" s="411" t="s">
        <v>52</v>
      </c>
      <c r="D701" s="763">
        <v>4552.2</v>
      </c>
      <c r="E701" s="383" t="s">
        <v>1462</v>
      </c>
      <c r="F701" s="863"/>
      <c r="G701" s="788"/>
      <c r="H701" s="768"/>
    </row>
    <row r="702" spans="1:54" ht="24" customHeight="1">
      <c r="A702" s="760">
        <v>7131210033</v>
      </c>
      <c r="B702" s="383" t="s">
        <v>1463</v>
      </c>
      <c r="C702" s="411" t="s">
        <v>52</v>
      </c>
      <c r="D702" s="763">
        <v>6186.43</v>
      </c>
      <c r="E702" s="383" t="s">
        <v>1463</v>
      </c>
      <c r="F702" s="863"/>
      <c r="G702" s="788"/>
      <c r="H702" s="768"/>
    </row>
    <row r="703" spans="1:54" ht="24" customHeight="1">
      <c r="A703" s="760">
        <v>7131210034</v>
      </c>
      <c r="B703" s="383" t="s">
        <v>1464</v>
      </c>
      <c r="C703" s="411" t="s">
        <v>52</v>
      </c>
      <c r="D703" s="763">
        <v>10910.5</v>
      </c>
      <c r="E703" s="383" t="s">
        <v>1464</v>
      </c>
      <c r="F703" s="863"/>
      <c r="G703" s="788"/>
      <c r="H703" s="768"/>
    </row>
    <row r="704" spans="1:54" ht="24" customHeight="1">
      <c r="A704" s="760">
        <v>7131210035</v>
      </c>
      <c r="B704" s="383" t="s">
        <v>1465</v>
      </c>
      <c r="C704" s="411" t="s">
        <v>52</v>
      </c>
      <c r="D704" s="763">
        <v>10585.25</v>
      </c>
      <c r="E704" s="383" t="s">
        <v>1465</v>
      </c>
      <c r="F704" s="863"/>
      <c r="G704" s="788"/>
      <c r="H704" s="768"/>
    </row>
    <row r="705" spans="1:54" ht="24" customHeight="1">
      <c r="A705" s="760">
        <v>7131210036</v>
      </c>
      <c r="B705" s="383" t="s">
        <v>1466</v>
      </c>
      <c r="C705" s="411" t="s">
        <v>52</v>
      </c>
      <c r="D705" s="763">
        <v>7069.16</v>
      </c>
      <c r="E705" s="383" t="s">
        <v>1466</v>
      </c>
      <c r="F705" s="863"/>
      <c r="G705" s="788"/>
      <c r="H705" s="768"/>
    </row>
    <row r="706" spans="1:54" s="782" customFormat="1" ht="24" customHeight="1">
      <c r="A706" s="812">
        <v>7131210023</v>
      </c>
      <c r="B706" s="793" t="s">
        <v>1467</v>
      </c>
      <c r="C706" s="865" t="s">
        <v>347</v>
      </c>
      <c r="D706" s="994"/>
      <c r="E706" s="791" t="s">
        <v>1468</v>
      </c>
      <c r="F706" s="792"/>
      <c r="G706" s="789" t="s">
        <v>391</v>
      </c>
      <c r="H706" s="781"/>
    </row>
    <row r="707" spans="1:54" s="782" customFormat="1" ht="24" customHeight="1">
      <c r="A707" s="812">
        <v>7131210024</v>
      </c>
      <c r="B707" s="793" t="s">
        <v>1469</v>
      </c>
      <c r="C707" s="865" t="s">
        <v>347</v>
      </c>
      <c r="D707" s="994"/>
      <c r="E707" s="791" t="s">
        <v>1470</v>
      </c>
      <c r="F707" s="792"/>
      <c r="G707" s="789" t="s">
        <v>391</v>
      </c>
      <c r="H707" s="781"/>
    </row>
    <row r="708" spans="1:54" s="782" customFormat="1" ht="24" customHeight="1">
      <c r="A708" s="812">
        <v>7131210025</v>
      </c>
      <c r="B708" s="793" t="s">
        <v>1471</v>
      </c>
      <c r="C708" s="865" t="s">
        <v>347</v>
      </c>
      <c r="D708" s="994"/>
      <c r="E708" s="791" t="s">
        <v>1472</v>
      </c>
      <c r="F708" s="792"/>
      <c r="G708" s="789" t="s">
        <v>391</v>
      </c>
      <c r="H708" s="781"/>
    </row>
    <row r="709" spans="1:54" ht="32.25" customHeight="1">
      <c r="A709" s="769">
        <v>7131941763</v>
      </c>
      <c r="B709" s="807" t="s">
        <v>1473</v>
      </c>
      <c r="C709" s="771" t="s">
        <v>5</v>
      </c>
      <c r="D709" s="763">
        <v>939353.2</v>
      </c>
      <c r="E709" s="807" t="s">
        <v>1474</v>
      </c>
      <c r="F709" s="771"/>
      <c r="G709" s="772"/>
      <c r="H709" s="768"/>
    </row>
    <row r="710" spans="1:54" ht="32.25" customHeight="1">
      <c r="A710" s="769">
        <v>7131941764</v>
      </c>
      <c r="B710" s="807" t="s">
        <v>1475</v>
      </c>
      <c r="C710" s="771" t="s">
        <v>5</v>
      </c>
      <c r="D710" s="763">
        <v>1334322.01</v>
      </c>
      <c r="E710" s="807" t="s">
        <v>1476</v>
      </c>
      <c r="F710" s="771"/>
      <c r="G710" s="772"/>
      <c r="H710" s="768"/>
    </row>
    <row r="711" spans="1:54" ht="38.25">
      <c r="A711" s="769">
        <v>7131941765</v>
      </c>
      <c r="B711" s="807" t="s">
        <v>1477</v>
      </c>
      <c r="C711" s="771" t="s">
        <v>5</v>
      </c>
      <c r="D711" s="763">
        <v>1722255.71</v>
      </c>
      <c r="E711" s="807" t="s">
        <v>1478</v>
      </c>
      <c r="F711" s="771"/>
      <c r="G711" s="772"/>
      <c r="H711" s="768"/>
    </row>
    <row r="712" spans="1:54" ht="33" customHeight="1">
      <c r="A712" s="769">
        <v>7131941766</v>
      </c>
      <c r="B712" s="807" t="s">
        <v>1479</v>
      </c>
      <c r="C712" s="771" t="s">
        <v>5</v>
      </c>
      <c r="D712" s="763">
        <v>2110189.41</v>
      </c>
      <c r="E712" s="807" t="s">
        <v>1480</v>
      </c>
      <c r="F712" s="771"/>
      <c r="G712" s="772"/>
      <c r="H712" s="768"/>
    </row>
    <row r="713" spans="1:54" ht="24" customHeight="1">
      <c r="A713" s="769">
        <v>7131941767</v>
      </c>
      <c r="B713" s="807" t="s">
        <v>1481</v>
      </c>
      <c r="C713" s="771" t="s">
        <v>5</v>
      </c>
      <c r="D713" s="763">
        <v>337998.09</v>
      </c>
      <c r="E713" s="807" t="s">
        <v>1481</v>
      </c>
      <c r="F713" s="771"/>
      <c r="G713" s="772"/>
      <c r="H713" s="768"/>
    </row>
    <row r="714" spans="1:54" ht="24" customHeight="1">
      <c r="A714" s="769">
        <v>7131941768</v>
      </c>
      <c r="B714" s="807" t="s">
        <v>1482</v>
      </c>
      <c r="C714" s="771" t="s">
        <v>5</v>
      </c>
      <c r="D714" s="763">
        <v>394968.81</v>
      </c>
      <c r="E714" s="807" t="s">
        <v>1482</v>
      </c>
      <c r="F714" s="771"/>
      <c r="G714" s="772"/>
      <c r="H714" s="768"/>
    </row>
    <row r="715" spans="1:54" s="775" customFormat="1" ht="28.5" customHeight="1">
      <c r="A715" s="769">
        <v>7132230028</v>
      </c>
      <c r="B715" s="761" t="s">
        <v>1483</v>
      </c>
      <c r="C715" s="771" t="s">
        <v>93</v>
      </c>
      <c r="D715" s="763">
        <v>247011.43</v>
      </c>
      <c r="E715" s="866" t="s">
        <v>1484</v>
      </c>
      <c r="F715" s="770"/>
      <c r="G715" s="770"/>
      <c r="H715" s="768"/>
      <c r="I715" s="755"/>
      <c r="J715" s="755"/>
      <c r="K715" s="755"/>
      <c r="L715" s="755"/>
      <c r="M715" s="755"/>
      <c r="N715" s="755"/>
      <c r="O715" s="755"/>
      <c r="P715" s="755"/>
      <c r="Q715" s="755"/>
      <c r="R715" s="755"/>
      <c r="S715" s="755"/>
      <c r="T715" s="755"/>
      <c r="U715" s="755"/>
      <c r="V715" s="755"/>
      <c r="W715" s="755"/>
      <c r="X715" s="755"/>
      <c r="Y715" s="755"/>
      <c r="Z715" s="755"/>
      <c r="AA715" s="755"/>
      <c r="AB715" s="755"/>
      <c r="AC715" s="755"/>
      <c r="AD715" s="755"/>
      <c r="AE715" s="755"/>
      <c r="AF715" s="755"/>
      <c r="AG715" s="755"/>
      <c r="AH715" s="755"/>
      <c r="AI715" s="755"/>
      <c r="AJ715" s="755"/>
      <c r="AK715" s="755"/>
      <c r="AL715" s="755"/>
      <c r="AM715" s="755"/>
      <c r="AN715" s="755"/>
      <c r="AO715" s="755"/>
      <c r="AP715" s="755"/>
      <c r="AQ715" s="755"/>
      <c r="AR715" s="755"/>
      <c r="AS715" s="755"/>
      <c r="AT715" s="755"/>
      <c r="AU715" s="755"/>
      <c r="AV715" s="755"/>
      <c r="AW715" s="755"/>
      <c r="AX715" s="755"/>
      <c r="AY715" s="755"/>
      <c r="AZ715" s="755"/>
      <c r="BA715" s="755"/>
      <c r="BB715" s="755"/>
    </row>
    <row r="716" spans="1:54" s="775" customFormat="1" ht="28.5" customHeight="1">
      <c r="A716" s="769">
        <v>7132230029</v>
      </c>
      <c r="B716" s="761" t="s">
        <v>1485</v>
      </c>
      <c r="C716" s="771" t="s">
        <v>93</v>
      </c>
      <c r="D716" s="763">
        <v>247011.43</v>
      </c>
      <c r="E716" s="866" t="s">
        <v>1486</v>
      </c>
      <c r="F716" s="770"/>
      <c r="G716" s="770"/>
      <c r="H716" s="768"/>
      <c r="I716" s="755"/>
      <c r="J716" s="755"/>
      <c r="K716" s="755"/>
      <c r="L716" s="755"/>
      <c r="M716" s="755"/>
      <c r="N716" s="755"/>
      <c r="O716" s="755"/>
      <c r="P716" s="755"/>
      <c r="Q716" s="755"/>
      <c r="R716" s="755"/>
      <c r="S716" s="755"/>
      <c r="T716" s="755"/>
      <c r="U716" s="755"/>
      <c r="V716" s="755"/>
      <c r="W716" s="755"/>
      <c r="X716" s="755"/>
      <c r="Y716" s="755"/>
      <c r="Z716" s="755"/>
      <c r="AA716" s="755"/>
      <c r="AB716" s="755"/>
      <c r="AC716" s="755"/>
      <c r="AD716" s="755"/>
      <c r="AE716" s="755"/>
      <c r="AF716" s="755"/>
      <c r="AG716" s="755"/>
      <c r="AH716" s="755"/>
      <c r="AI716" s="755"/>
      <c r="AJ716" s="755"/>
      <c r="AK716" s="755"/>
      <c r="AL716" s="755"/>
      <c r="AM716" s="755"/>
      <c r="AN716" s="755"/>
      <c r="AO716" s="755"/>
      <c r="AP716" s="755"/>
      <c r="AQ716" s="755"/>
      <c r="AR716" s="755"/>
      <c r="AS716" s="755"/>
      <c r="AT716" s="755"/>
      <c r="AU716" s="755"/>
      <c r="AV716" s="755"/>
      <c r="AW716" s="755"/>
      <c r="AX716" s="755"/>
      <c r="AY716" s="755"/>
      <c r="AZ716" s="755"/>
      <c r="BA716" s="755"/>
      <c r="BB716" s="755"/>
    </row>
    <row r="717" spans="1:54" s="775" customFormat="1" ht="28.5" customHeight="1">
      <c r="A717" s="769">
        <v>7132230030</v>
      </c>
      <c r="B717" s="761" t="s">
        <v>1487</v>
      </c>
      <c r="C717" s="771" t="s">
        <v>93</v>
      </c>
      <c r="D717" s="763">
        <v>247011.43</v>
      </c>
      <c r="E717" s="807" t="s">
        <v>1488</v>
      </c>
      <c r="F717" s="770"/>
      <c r="G717" s="770"/>
      <c r="H717" s="768"/>
      <c r="I717" s="755"/>
      <c r="J717" s="755"/>
      <c r="K717" s="755"/>
      <c r="L717" s="755"/>
      <c r="M717" s="755"/>
      <c r="N717" s="755"/>
      <c r="O717" s="755"/>
      <c r="P717" s="755"/>
      <c r="Q717" s="755"/>
      <c r="R717" s="755"/>
      <c r="S717" s="755"/>
      <c r="T717" s="755"/>
      <c r="U717" s="755"/>
      <c r="V717" s="755"/>
      <c r="W717" s="755"/>
      <c r="X717" s="755"/>
      <c r="Y717" s="755"/>
      <c r="Z717" s="755"/>
      <c r="AA717" s="755"/>
      <c r="AB717" s="755"/>
      <c r="AC717" s="755"/>
      <c r="AD717" s="755"/>
      <c r="AE717" s="755"/>
      <c r="AF717" s="755"/>
      <c r="AG717" s="755"/>
      <c r="AH717" s="755"/>
      <c r="AI717" s="755"/>
      <c r="AJ717" s="755"/>
      <c r="AK717" s="755"/>
      <c r="AL717" s="755"/>
      <c r="AM717" s="755"/>
      <c r="AN717" s="755"/>
      <c r="AO717" s="755"/>
      <c r="AP717" s="755"/>
      <c r="AQ717" s="755"/>
      <c r="AR717" s="755"/>
      <c r="AS717" s="755"/>
      <c r="AT717" s="755"/>
      <c r="AU717" s="755"/>
      <c r="AV717" s="755"/>
      <c r="AW717" s="755"/>
      <c r="AX717" s="755"/>
      <c r="AY717" s="755"/>
      <c r="AZ717" s="755"/>
      <c r="BA717" s="755"/>
      <c r="BB717" s="755"/>
    </row>
    <row r="718" spans="1:54" s="775" customFormat="1" ht="28.5" customHeight="1">
      <c r="A718" s="769">
        <v>7132230031</v>
      </c>
      <c r="B718" s="761" t="s">
        <v>1489</v>
      </c>
      <c r="C718" s="771" t="s">
        <v>93</v>
      </c>
      <c r="D718" s="763">
        <v>117805.45</v>
      </c>
      <c r="E718" s="807" t="s">
        <v>1490</v>
      </c>
      <c r="F718" s="770"/>
      <c r="G718" s="770"/>
      <c r="H718" s="768"/>
      <c r="I718" s="755"/>
      <c r="J718" s="755"/>
      <c r="K718" s="755"/>
      <c r="L718" s="755"/>
      <c r="M718" s="755"/>
      <c r="N718" s="755"/>
      <c r="O718" s="755"/>
      <c r="P718" s="755"/>
      <c r="Q718" s="755"/>
      <c r="R718" s="755"/>
      <c r="S718" s="755"/>
      <c r="T718" s="755"/>
      <c r="U718" s="755"/>
      <c r="V718" s="755"/>
      <c r="W718" s="755"/>
      <c r="X718" s="755"/>
      <c r="Y718" s="755"/>
      <c r="Z718" s="755"/>
      <c r="AA718" s="755"/>
      <c r="AB718" s="755"/>
      <c r="AC718" s="755"/>
      <c r="AD718" s="755"/>
      <c r="AE718" s="755"/>
      <c r="AF718" s="755"/>
      <c r="AG718" s="755"/>
      <c r="AH718" s="755"/>
      <c r="AI718" s="755"/>
      <c r="AJ718" s="755"/>
      <c r="AK718" s="755"/>
      <c r="AL718" s="755"/>
      <c r="AM718" s="755"/>
      <c r="AN718" s="755"/>
      <c r="AO718" s="755"/>
      <c r="AP718" s="755"/>
      <c r="AQ718" s="755"/>
      <c r="AR718" s="755"/>
      <c r="AS718" s="755"/>
      <c r="AT718" s="755"/>
      <c r="AU718" s="755"/>
      <c r="AV718" s="755"/>
      <c r="AW718" s="755"/>
      <c r="AX718" s="755"/>
      <c r="AY718" s="755"/>
      <c r="AZ718" s="755"/>
      <c r="BA718" s="755"/>
      <c r="BB718" s="755"/>
    </row>
    <row r="719" spans="1:54" s="775" customFormat="1" ht="28.5" customHeight="1">
      <c r="A719" s="769">
        <v>7132230020</v>
      </c>
      <c r="B719" s="386" t="s">
        <v>1491</v>
      </c>
      <c r="C719" s="385" t="s">
        <v>93</v>
      </c>
      <c r="D719" s="763">
        <v>117805.45</v>
      </c>
      <c r="E719" s="807" t="s">
        <v>1492</v>
      </c>
      <c r="F719" s="770"/>
      <c r="G719" s="832"/>
      <c r="H719" s="768"/>
      <c r="I719" s="755"/>
      <c r="J719" s="755"/>
      <c r="K719" s="755"/>
      <c r="L719" s="755"/>
      <c r="M719" s="755"/>
      <c r="N719" s="755"/>
      <c r="O719" s="755"/>
      <c r="P719" s="755"/>
      <c r="Q719" s="755"/>
      <c r="R719" s="755"/>
      <c r="S719" s="755"/>
      <c r="T719" s="755"/>
      <c r="U719" s="755"/>
      <c r="V719" s="755"/>
      <c r="W719" s="755"/>
      <c r="X719" s="755"/>
      <c r="Y719" s="755"/>
      <c r="Z719" s="755"/>
      <c r="AA719" s="755"/>
      <c r="AB719" s="755"/>
      <c r="AC719" s="755"/>
      <c r="AD719" s="755"/>
      <c r="AE719" s="755"/>
      <c r="AF719" s="755"/>
      <c r="AG719" s="755"/>
      <c r="AH719" s="755"/>
      <c r="AI719" s="755"/>
      <c r="AJ719" s="755"/>
      <c r="AK719" s="755"/>
      <c r="AL719" s="755"/>
      <c r="AM719" s="755"/>
      <c r="AN719" s="755"/>
      <c r="AO719" s="755"/>
      <c r="AP719" s="755"/>
      <c r="AQ719" s="755"/>
      <c r="AR719" s="755"/>
      <c r="AS719" s="755"/>
      <c r="AT719" s="755"/>
      <c r="AU719" s="755"/>
      <c r="AV719" s="755"/>
      <c r="AW719" s="755"/>
      <c r="AX719" s="755"/>
      <c r="AY719" s="755"/>
      <c r="AZ719" s="755"/>
      <c r="BA719" s="755"/>
      <c r="BB719" s="755"/>
    </row>
    <row r="720" spans="1:54" s="775" customFormat="1" ht="28.5" customHeight="1">
      <c r="A720" s="769">
        <v>7132230010</v>
      </c>
      <c r="B720" s="761" t="s">
        <v>1493</v>
      </c>
      <c r="C720" s="771" t="s">
        <v>93</v>
      </c>
      <c r="D720" s="763">
        <v>117805.45</v>
      </c>
      <c r="E720" s="807" t="s">
        <v>1494</v>
      </c>
      <c r="F720" s="771"/>
      <c r="G720" s="772"/>
      <c r="H720" s="768"/>
      <c r="I720" s="755"/>
      <c r="J720" s="755"/>
      <c r="K720" s="755"/>
      <c r="L720" s="755"/>
      <c r="M720" s="755"/>
      <c r="N720" s="755"/>
      <c r="O720" s="755"/>
      <c r="P720" s="755"/>
      <c r="Q720" s="755"/>
      <c r="R720" s="755"/>
      <c r="S720" s="755"/>
      <c r="T720" s="755"/>
      <c r="U720" s="755"/>
      <c r="V720" s="755"/>
      <c r="W720" s="755"/>
      <c r="X720" s="755"/>
      <c r="Y720" s="755"/>
      <c r="Z720" s="755"/>
      <c r="AA720" s="755"/>
      <c r="AB720" s="755"/>
      <c r="AC720" s="755"/>
      <c r="AD720" s="755"/>
      <c r="AE720" s="755"/>
      <c r="AF720" s="755"/>
      <c r="AG720" s="755"/>
      <c r="AH720" s="755"/>
      <c r="AI720" s="755"/>
      <c r="AJ720" s="755"/>
      <c r="AK720" s="755"/>
      <c r="AL720" s="755"/>
      <c r="AM720" s="755"/>
      <c r="AN720" s="755"/>
      <c r="AO720" s="755"/>
      <c r="AP720" s="755"/>
      <c r="AQ720" s="755"/>
      <c r="AR720" s="755"/>
      <c r="AS720" s="755"/>
      <c r="AT720" s="755"/>
      <c r="AU720" s="755"/>
      <c r="AV720" s="755"/>
      <c r="AW720" s="755"/>
      <c r="AX720" s="755"/>
      <c r="AY720" s="755"/>
      <c r="AZ720" s="755"/>
      <c r="BA720" s="755"/>
      <c r="BB720" s="755"/>
    </row>
    <row r="721" spans="1:8" ht="28.5" customHeight="1">
      <c r="A721" s="769">
        <v>7132230027</v>
      </c>
      <c r="B721" s="386" t="s">
        <v>1495</v>
      </c>
      <c r="C721" s="385" t="s">
        <v>93</v>
      </c>
      <c r="D721" s="763">
        <v>117807.48</v>
      </c>
      <c r="E721" s="807" t="s">
        <v>1496</v>
      </c>
      <c r="F721" s="771"/>
      <c r="G721" s="788"/>
      <c r="H721" s="768"/>
    </row>
    <row r="722" spans="1:8" ht="38.25">
      <c r="A722" s="794">
        <v>7131980004</v>
      </c>
      <c r="B722" s="770" t="s">
        <v>1497</v>
      </c>
      <c r="C722" s="762" t="s">
        <v>89</v>
      </c>
      <c r="D722" s="763">
        <v>285484.83</v>
      </c>
      <c r="E722" s="807"/>
      <c r="F722" s="771"/>
      <c r="G722" s="808"/>
      <c r="H722" s="768"/>
    </row>
    <row r="723" spans="1:8" ht="39" customHeight="1">
      <c r="A723" s="794">
        <v>7131980005</v>
      </c>
      <c r="B723" s="770" t="s">
        <v>1498</v>
      </c>
      <c r="C723" s="762" t="s">
        <v>89</v>
      </c>
      <c r="D723" s="763">
        <v>527899.18000000005</v>
      </c>
      <c r="E723" s="807"/>
      <c r="F723" s="771"/>
      <c r="G723" s="808"/>
      <c r="H723" s="768"/>
    </row>
    <row r="724" spans="1:8" ht="39.75" customHeight="1">
      <c r="A724" s="794">
        <v>7131980006</v>
      </c>
      <c r="B724" s="770" t="s">
        <v>1499</v>
      </c>
      <c r="C724" s="762" t="s">
        <v>89</v>
      </c>
      <c r="D724" s="763">
        <v>640487.09</v>
      </c>
      <c r="E724" s="807"/>
      <c r="F724" s="771"/>
      <c r="G724" s="808"/>
      <c r="H724" s="768"/>
    </row>
    <row r="725" spans="1:8" ht="54.75" customHeight="1">
      <c r="A725" s="794">
        <v>7131980007</v>
      </c>
      <c r="B725" s="770" t="s">
        <v>1500</v>
      </c>
      <c r="C725" s="762" t="s">
        <v>89</v>
      </c>
      <c r="D725" s="763">
        <v>1020610.69</v>
      </c>
      <c r="E725" s="807"/>
      <c r="F725" s="771"/>
      <c r="G725" s="808"/>
      <c r="H725" s="768"/>
    </row>
    <row r="726" spans="1:8" ht="63.75">
      <c r="A726" s="794">
        <v>7131980008</v>
      </c>
      <c r="B726" s="770" t="s">
        <v>1501</v>
      </c>
      <c r="C726" s="762" t="s">
        <v>89</v>
      </c>
      <c r="D726" s="763">
        <v>1614068.62</v>
      </c>
      <c r="E726" s="807"/>
      <c r="F726" s="771"/>
      <c r="G726" s="854"/>
      <c r="H726" s="768"/>
    </row>
    <row r="727" spans="1:8" ht="53.25" customHeight="1">
      <c r="A727" s="794">
        <v>7131941001</v>
      </c>
      <c r="B727" s="853" t="s">
        <v>1502</v>
      </c>
      <c r="C727" s="385" t="s">
        <v>89</v>
      </c>
      <c r="D727" s="763">
        <v>105881.18</v>
      </c>
      <c r="E727" s="807"/>
      <c r="F727" s="771"/>
      <c r="G727" s="867"/>
      <c r="H727" s="768"/>
    </row>
    <row r="728" spans="1:8" ht="76.5">
      <c r="A728" s="794">
        <v>7131941002</v>
      </c>
      <c r="B728" s="853" t="s">
        <v>1503</v>
      </c>
      <c r="C728" s="385" t="s">
        <v>89</v>
      </c>
      <c r="D728" s="763">
        <v>1553775.07</v>
      </c>
      <c r="E728" s="807"/>
      <c r="F728" s="771"/>
      <c r="G728" s="867"/>
      <c r="H728" s="768"/>
    </row>
    <row r="729" spans="1:8" ht="76.5">
      <c r="A729" s="794">
        <v>7131941003</v>
      </c>
      <c r="B729" s="853" t="s">
        <v>1504</v>
      </c>
      <c r="C729" s="385" t="s">
        <v>89</v>
      </c>
      <c r="D729" s="763">
        <v>1265446.31</v>
      </c>
      <c r="E729" s="807"/>
      <c r="F729" s="771"/>
      <c r="G729" s="867"/>
      <c r="H729" s="768"/>
    </row>
    <row r="730" spans="1:8" ht="24" customHeight="1">
      <c r="A730" s="794">
        <v>7131980001</v>
      </c>
      <c r="B730" s="770" t="s">
        <v>1505</v>
      </c>
      <c r="C730" s="762" t="s">
        <v>89</v>
      </c>
      <c r="D730" s="763">
        <v>83678.8</v>
      </c>
      <c r="E730" s="807"/>
      <c r="F730" s="771"/>
      <c r="G730" s="846"/>
      <c r="H730" s="768"/>
    </row>
    <row r="731" spans="1:8" ht="24" customHeight="1">
      <c r="A731" s="769">
        <v>7131920028</v>
      </c>
      <c r="B731" s="770" t="s">
        <v>1506</v>
      </c>
      <c r="C731" s="762" t="s">
        <v>89</v>
      </c>
      <c r="D731" s="763">
        <v>12330.35</v>
      </c>
      <c r="E731" s="807"/>
      <c r="F731" s="771"/>
      <c r="G731" s="846"/>
      <c r="H731" s="768"/>
    </row>
    <row r="732" spans="1:8" ht="40.5" customHeight="1">
      <c r="A732" s="769">
        <v>7132486843</v>
      </c>
      <c r="B732" s="383" t="s">
        <v>1507</v>
      </c>
      <c r="C732" s="762" t="s">
        <v>1508</v>
      </c>
      <c r="D732" s="763">
        <v>9170.44</v>
      </c>
      <c r="E732" s="807"/>
      <c r="F732" s="771"/>
      <c r="G732" s="788" t="s">
        <v>945</v>
      </c>
      <c r="H732" s="768"/>
    </row>
    <row r="733" spans="1:8" ht="24" customHeight="1">
      <c r="A733" s="769">
        <v>7130840003</v>
      </c>
      <c r="B733" s="770" t="s">
        <v>1509</v>
      </c>
      <c r="C733" s="762" t="s">
        <v>89</v>
      </c>
      <c r="D733" s="763">
        <v>1109.72</v>
      </c>
      <c r="E733" s="807"/>
      <c r="F733" s="771"/>
      <c r="G733" s="846"/>
      <c r="H733" s="768"/>
    </row>
    <row r="734" spans="1:8" ht="24" customHeight="1">
      <c r="A734" s="769">
        <v>7131950396</v>
      </c>
      <c r="B734" s="389" t="s">
        <v>1510</v>
      </c>
      <c r="C734" s="762" t="s">
        <v>89</v>
      </c>
      <c r="D734" s="763">
        <v>168.6</v>
      </c>
      <c r="E734" s="807"/>
      <c r="F734" s="771"/>
      <c r="G734" s="846"/>
      <c r="H734" s="768"/>
    </row>
    <row r="735" spans="1:8" ht="24" customHeight="1">
      <c r="A735" s="769">
        <v>7132406800</v>
      </c>
      <c r="B735" s="412" t="s">
        <v>1511</v>
      </c>
      <c r="C735" s="388" t="s">
        <v>1508</v>
      </c>
      <c r="D735" s="763">
        <v>10253.32</v>
      </c>
      <c r="E735" s="807"/>
      <c r="F735" s="771"/>
      <c r="G735" s="846"/>
      <c r="H735" s="768"/>
    </row>
    <row r="736" spans="1:8" ht="24" customHeight="1">
      <c r="A736" s="769">
        <v>7131210840</v>
      </c>
      <c r="B736" s="770" t="s">
        <v>1512</v>
      </c>
      <c r="C736" s="762" t="s">
        <v>89</v>
      </c>
      <c r="D736" s="763">
        <v>17780.12</v>
      </c>
      <c r="E736" s="807"/>
      <c r="F736" s="771"/>
      <c r="G736" s="868" t="s">
        <v>1513</v>
      </c>
      <c r="H736" s="768"/>
    </row>
    <row r="737" spans="1:54" ht="28.5" customHeight="1">
      <c r="A737" s="769">
        <v>7132455003</v>
      </c>
      <c r="B737" s="413" t="s">
        <v>1514</v>
      </c>
      <c r="C737" s="762" t="s">
        <v>89</v>
      </c>
      <c r="D737" s="763">
        <v>162.74</v>
      </c>
      <c r="E737" s="383" t="s">
        <v>1515</v>
      </c>
      <c r="F737" s="771"/>
      <c r="G737" s="788"/>
      <c r="H737" s="768"/>
    </row>
    <row r="738" spans="1:54" ht="27.75" customHeight="1">
      <c r="A738" s="769">
        <v>7132455004</v>
      </c>
      <c r="B738" s="413" t="s">
        <v>1516</v>
      </c>
      <c r="C738" s="762" t="s">
        <v>89</v>
      </c>
      <c r="D738" s="763">
        <v>127.87</v>
      </c>
      <c r="E738" s="383" t="s">
        <v>1517</v>
      </c>
      <c r="F738" s="771"/>
      <c r="G738" s="788"/>
      <c r="H738" s="768"/>
    </row>
    <row r="739" spans="1:54" ht="24" customHeight="1">
      <c r="A739" s="769">
        <v>7131920004</v>
      </c>
      <c r="B739" s="414" t="s">
        <v>1518</v>
      </c>
      <c r="C739" s="762" t="s">
        <v>89</v>
      </c>
      <c r="D739" s="763">
        <v>13.82</v>
      </c>
      <c r="E739" s="383" t="s">
        <v>1518</v>
      </c>
      <c r="F739" s="771"/>
      <c r="G739" s="788"/>
      <c r="H739" s="768"/>
    </row>
    <row r="740" spans="1:54" ht="24" customHeight="1">
      <c r="A740" s="769">
        <v>7131920005</v>
      </c>
      <c r="B740" s="414" t="s">
        <v>1519</v>
      </c>
      <c r="C740" s="762" t="s">
        <v>89</v>
      </c>
      <c r="D740" s="763">
        <v>34.549999999999997</v>
      </c>
      <c r="E740" s="415" t="s">
        <v>1519</v>
      </c>
      <c r="F740" s="771"/>
      <c r="G740" s="788"/>
      <c r="H740" s="768"/>
    </row>
    <row r="741" spans="1:54" ht="24" customHeight="1">
      <c r="A741" s="769">
        <v>7131920006</v>
      </c>
      <c r="B741" s="414" t="s">
        <v>1520</v>
      </c>
      <c r="C741" s="762" t="s">
        <v>89</v>
      </c>
      <c r="D741" s="763">
        <v>20.73</v>
      </c>
      <c r="E741" s="415" t="s">
        <v>1520</v>
      </c>
      <c r="F741" s="771"/>
      <c r="G741" s="788"/>
      <c r="H741" s="768"/>
    </row>
    <row r="742" spans="1:54" ht="28.5" customHeight="1">
      <c r="A742" s="769">
        <v>7131390482</v>
      </c>
      <c r="B742" s="416" t="s">
        <v>1521</v>
      </c>
      <c r="C742" s="762" t="s">
        <v>89</v>
      </c>
      <c r="D742" s="763">
        <v>58.12</v>
      </c>
      <c r="E742" s="417" t="s">
        <v>1522</v>
      </c>
      <c r="F742" s="771"/>
      <c r="G742" s="788"/>
      <c r="H742" s="768"/>
    </row>
    <row r="743" spans="1:54" ht="47.25" customHeight="1">
      <c r="A743" s="769">
        <v>7130310081</v>
      </c>
      <c r="B743" s="416" t="s">
        <v>1523</v>
      </c>
      <c r="C743" s="771" t="s">
        <v>29</v>
      </c>
      <c r="D743" s="763">
        <v>10.54</v>
      </c>
      <c r="E743" s="417" t="s">
        <v>1524</v>
      </c>
      <c r="F743" s="771"/>
      <c r="G743" s="788"/>
      <c r="H743" s="768"/>
      <c r="K743" s="418"/>
    </row>
    <row r="744" spans="1:54" ht="29.25" customHeight="1">
      <c r="A744" s="769">
        <v>7132461006</v>
      </c>
      <c r="B744" s="416" t="s">
        <v>1525</v>
      </c>
      <c r="C744" s="771" t="s">
        <v>1526</v>
      </c>
      <c r="D744" s="763">
        <v>6.57</v>
      </c>
      <c r="E744" s="417" t="s">
        <v>1527</v>
      </c>
      <c r="F744" s="771"/>
      <c r="G744" s="788"/>
      <c r="H744" s="768"/>
      <c r="K744" s="418"/>
    </row>
    <row r="745" spans="1:54" ht="24" customHeight="1">
      <c r="A745" s="769">
        <v>7132498054</v>
      </c>
      <c r="B745" s="419" t="s">
        <v>327</v>
      </c>
      <c r="C745" s="771" t="s">
        <v>89</v>
      </c>
      <c r="D745" s="763">
        <v>6.57</v>
      </c>
      <c r="E745" s="420" t="s">
        <v>327</v>
      </c>
      <c r="F745" s="771"/>
      <c r="G745" s="788"/>
      <c r="H745" s="768"/>
      <c r="K745" s="418"/>
    </row>
    <row r="746" spans="1:54" ht="24" customHeight="1">
      <c r="A746" s="421">
        <v>7131397216</v>
      </c>
      <c r="B746" s="422" t="s">
        <v>1528</v>
      </c>
      <c r="C746" s="771" t="s">
        <v>17</v>
      </c>
      <c r="D746" s="763">
        <v>244.83</v>
      </c>
      <c r="E746" s="771"/>
      <c r="F746" s="771"/>
      <c r="G746" s="764"/>
      <c r="H746" s="768"/>
      <c r="K746" s="418"/>
    </row>
    <row r="747" spans="1:54" ht="26.25" customHeight="1">
      <c r="A747" s="421">
        <v>7132010551</v>
      </c>
      <c r="B747" s="423" t="s">
        <v>1529</v>
      </c>
      <c r="C747" s="771" t="s">
        <v>89</v>
      </c>
      <c r="D747" s="763">
        <v>9846.82</v>
      </c>
      <c r="E747" s="771"/>
      <c r="F747" s="771"/>
      <c r="G747" s="764"/>
      <c r="H747" s="768"/>
      <c r="K747" s="418"/>
    </row>
    <row r="748" spans="1:54" ht="33" customHeight="1">
      <c r="A748" s="421">
        <v>7132010552</v>
      </c>
      <c r="B748" s="422" t="s">
        <v>1530</v>
      </c>
      <c r="C748" s="771" t="s">
        <v>52</v>
      </c>
      <c r="D748" s="763">
        <v>12561.71</v>
      </c>
      <c r="E748" s="771"/>
      <c r="F748" s="771"/>
      <c r="G748" s="764"/>
      <c r="H748" s="768"/>
      <c r="K748" s="418"/>
    </row>
    <row r="749" spans="1:54" ht="24" customHeight="1">
      <c r="A749" s="424">
        <v>7132478005</v>
      </c>
      <c r="B749" s="422" t="s">
        <v>1531</v>
      </c>
      <c r="C749" s="425" t="s">
        <v>89</v>
      </c>
      <c r="D749" s="763">
        <v>865.13</v>
      </c>
      <c r="E749" s="426" t="s">
        <v>1531</v>
      </c>
      <c r="F749" s="771"/>
      <c r="G749" s="764"/>
      <c r="H749" s="768"/>
      <c r="K749" s="418"/>
    </row>
    <row r="750" spans="1:54" ht="27" customHeight="1">
      <c r="A750" s="769">
        <v>7132089020</v>
      </c>
      <c r="B750" s="422" t="s">
        <v>1532</v>
      </c>
      <c r="C750" s="425" t="s">
        <v>89</v>
      </c>
      <c r="D750" s="763">
        <v>735.03</v>
      </c>
      <c r="E750" s="427" t="s">
        <v>1533</v>
      </c>
      <c r="F750" s="771"/>
      <c r="G750" s="764"/>
      <c r="H750" s="768"/>
      <c r="K750" s="418"/>
    </row>
    <row r="751" spans="1:54" ht="24" customHeight="1">
      <c r="A751" s="769">
        <v>7132200004</v>
      </c>
      <c r="B751" s="807" t="s">
        <v>1534</v>
      </c>
      <c r="C751" s="806" t="s">
        <v>93</v>
      </c>
      <c r="D751" s="763">
        <v>139.58000000000001</v>
      </c>
      <c r="E751" s="764"/>
      <c r="F751" s="771" t="s">
        <v>1535</v>
      </c>
      <c r="G751" s="764"/>
      <c r="H751" s="768"/>
      <c r="K751" s="418"/>
    </row>
    <row r="752" spans="1:54" s="775" customFormat="1" ht="30.75" customHeight="1">
      <c r="A752" s="769">
        <v>7131310032</v>
      </c>
      <c r="B752" s="770" t="s">
        <v>1536</v>
      </c>
      <c r="C752" s="425" t="s">
        <v>89</v>
      </c>
      <c r="D752" s="763">
        <v>313249.88</v>
      </c>
      <c r="E752" s="771"/>
      <c r="F752" s="868"/>
      <c r="G752" s="868"/>
      <c r="H752" s="768"/>
      <c r="I752" s="755"/>
      <c r="J752" s="755"/>
      <c r="K752" s="418"/>
      <c r="L752" s="755"/>
      <c r="M752" s="755"/>
      <c r="N752" s="755"/>
      <c r="O752" s="755"/>
      <c r="P752" s="755"/>
      <c r="Q752" s="755"/>
      <c r="R752" s="755"/>
      <c r="S752" s="755"/>
      <c r="T752" s="755"/>
      <c r="U752" s="755"/>
      <c r="V752" s="755"/>
      <c r="W752" s="755"/>
      <c r="X752" s="755"/>
      <c r="Y752" s="755"/>
      <c r="Z752" s="755"/>
      <c r="AA752" s="755"/>
      <c r="AB752" s="755"/>
      <c r="AC752" s="755"/>
      <c r="AD752" s="755"/>
      <c r="AE752" s="755"/>
      <c r="AF752" s="755"/>
      <c r="AG752" s="755"/>
      <c r="AH752" s="755"/>
      <c r="AI752" s="755"/>
      <c r="AJ752" s="755"/>
      <c r="AK752" s="755"/>
      <c r="AL752" s="755"/>
      <c r="AM752" s="755"/>
      <c r="AN752" s="755"/>
      <c r="AO752" s="755"/>
      <c r="AP752" s="755"/>
      <c r="AQ752" s="755"/>
      <c r="AR752" s="755"/>
      <c r="AS752" s="755"/>
      <c r="AT752" s="755"/>
      <c r="AU752" s="755"/>
      <c r="AV752" s="755"/>
      <c r="AW752" s="755"/>
      <c r="AX752" s="755"/>
      <c r="AY752" s="755"/>
      <c r="AZ752" s="755"/>
      <c r="BA752" s="755"/>
      <c r="BB752" s="755"/>
    </row>
    <row r="753" spans="1:54" s="775" customFormat="1" ht="24" customHeight="1">
      <c r="A753" s="769">
        <v>7131310048</v>
      </c>
      <c r="B753" s="770" t="s">
        <v>1537</v>
      </c>
      <c r="C753" s="425" t="s">
        <v>89</v>
      </c>
      <c r="D753" s="763">
        <v>286843.81</v>
      </c>
      <c r="E753" s="771"/>
      <c r="F753" s="868"/>
      <c r="G753" s="868"/>
      <c r="H753" s="768"/>
      <c r="I753" s="755"/>
      <c r="J753" s="755"/>
      <c r="K753" s="418"/>
      <c r="L753" s="755"/>
      <c r="M753" s="755"/>
      <c r="N753" s="755"/>
      <c r="O753" s="755"/>
      <c r="P753" s="755"/>
      <c r="Q753" s="755"/>
      <c r="R753" s="755"/>
      <c r="S753" s="755"/>
      <c r="T753" s="755"/>
      <c r="U753" s="755"/>
      <c r="V753" s="755"/>
      <c r="W753" s="755"/>
      <c r="X753" s="755"/>
      <c r="Y753" s="755"/>
      <c r="Z753" s="755"/>
      <c r="AA753" s="755"/>
      <c r="AB753" s="755"/>
      <c r="AC753" s="755"/>
      <c r="AD753" s="755"/>
      <c r="AE753" s="755"/>
      <c r="AF753" s="755"/>
      <c r="AG753" s="755"/>
      <c r="AH753" s="755"/>
      <c r="AI753" s="755"/>
      <c r="AJ753" s="755"/>
      <c r="AK753" s="755"/>
      <c r="AL753" s="755"/>
      <c r="AM753" s="755"/>
      <c r="AN753" s="755"/>
      <c r="AO753" s="755"/>
      <c r="AP753" s="755"/>
      <c r="AQ753" s="755"/>
      <c r="AR753" s="755"/>
      <c r="AS753" s="755"/>
      <c r="AT753" s="755"/>
      <c r="AU753" s="755"/>
      <c r="AV753" s="755"/>
      <c r="AW753" s="755"/>
      <c r="AX753" s="755"/>
      <c r="AY753" s="755"/>
      <c r="AZ753" s="755"/>
      <c r="BA753" s="755"/>
      <c r="BB753" s="755"/>
    </row>
    <row r="754" spans="1:54" s="775" customFormat="1" ht="24" customHeight="1">
      <c r="A754" s="769">
        <v>7131310049</v>
      </c>
      <c r="B754" s="386" t="s">
        <v>1538</v>
      </c>
      <c r="C754" s="425" t="s">
        <v>89</v>
      </c>
      <c r="D754" s="763">
        <v>286843.81</v>
      </c>
      <c r="E754" s="771"/>
      <c r="F754" s="868"/>
      <c r="G754" s="868"/>
      <c r="H754" s="768"/>
      <c r="I754" s="755"/>
      <c r="J754" s="755"/>
      <c r="K754" s="418"/>
      <c r="L754" s="755"/>
      <c r="M754" s="755"/>
      <c r="N754" s="755"/>
      <c r="O754" s="755"/>
      <c r="P754" s="755"/>
      <c r="Q754" s="755"/>
      <c r="R754" s="755"/>
      <c r="S754" s="755"/>
      <c r="T754" s="755"/>
      <c r="U754" s="755"/>
      <c r="V754" s="755"/>
      <c r="W754" s="755"/>
      <c r="X754" s="755"/>
      <c r="Y754" s="755"/>
      <c r="Z754" s="755"/>
      <c r="AA754" s="755"/>
      <c r="AB754" s="755"/>
      <c r="AC754" s="755"/>
      <c r="AD754" s="755"/>
      <c r="AE754" s="755"/>
      <c r="AF754" s="755"/>
      <c r="AG754" s="755"/>
      <c r="AH754" s="755"/>
      <c r="AI754" s="755"/>
      <c r="AJ754" s="755"/>
      <c r="AK754" s="755"/>
      <c r="AL754" s="755"/>
      <c r="AM754" s="755"/>
      <c r="AN754" s="755"/>
      <c r="AO754" s="755"/>
      <c r="AP754" s="755"/>
      <c r="AQ754" s="755"/>
      <c r="AR754" s="755"/>
      <c r="AS754" s="755"/>
      <c r="AT754" s="755"/>
      <c r="AU754" s="755"/>
      <c r="AV754" s="755"/>
      <c r="AW754" s="755"/>
      <c r="AX754" s="755"/>
      <c r="AY754" s="755"/>
      <c r="AZ754" s="755"/>
      <c r="BA754" s="755"/>
      <c r="BB754" s="755"/>
    </row>
    <row r="755" spans="1:54" s="844" customFormat="1" ht="24" customHeight="1">
      <c r="A755" s="997"/>
      <c r="B755" s="998" t="s">
        <v>1539</v>
      </c>
      <c r="C755" s="999" t="s">
        <v>561</v>
      </c>
      <c r="D755" s="994">
        <v>26773.02</v>
      </c>
      <c r="E755" s="1000"/>
      <c r="F755" s="1001"/>
      <c r="G755" s="1001"/>
      <c r="H755" s="843"/>
      <c r="K755" s="1002"/>
    </row>
    <row r="756" spans="1:54" ht="33.75" customHeight="1">
      <c r="A756" s="428">
        <v>7132401667</v>
      </c>
      <c r="B756" s="429" t="s">
        <v>1540</v>
      </c>
      <c r="C756" s="430" t="s">
        <v>89</v>
      </c>
      <c r="D756" s="763">
        <v>15340</v>
      </c>
      <c r="E756" s="432"/>
      <c r="F756" s="868"/>
      <c r="G756" s="868"/>
      <c r="H756" s="768"/>
      <c r="K756" s="418"/>
    </row>
    <row r="757" spans="1:54" ht="34.5" customHeight="1">
      <c r="A757" s="769">
        <v>7132401205</v>
      </c>
      <c r="B757" s="429" t="s">
        <v>1541</v>
      </c>
      <c r="C757" s="430" t="s">
        <v>89</v>
      </c>
      <c r="D757" s="763">
        <v>7552</v>
      </c>
      <c r="E757" s="432"/>
      <c r="F757" s="868"/>
      <c r="G757" s="869"/>
      <c r="H757" s="768"/>
      <c r="K757" s="418"/>
    </row>
    <row r="758" spans="1:54" ht="33" customHeight="1">
      <c r="A758" s="428">
        <v>7132409830</v>
      </c>
      <c r="B758" s="429" t="s">
        <v>1542</v>
      </c>
      <c r="C758" s="430" t="s">
        <v>89</v>
      </c>
      <c r="D758" s="763">
        <v>4720</v>
      </c>
      <c r="E758" s="432"/>
      <c r="F758" s="868"/>
      <c r="G758" s="788"/>
      <c r="H758" s="768"/>
      <c r="K758" s="418"/>
    </row>
    <row r="759" spans="1:54" ht="24" customHeight="1">
      <c r="A759" s="428"/>
      <c r="B759" s="429" t="s">
        <v>1543</v>
      </c>
      <c r="C759" s="430"/>
      <c r="D759" s="763"/>
      <c r="E759" s="431"/>
      <c r="F759" s="868"/>
      <c r="G759" s="764"/>
      <c r="H759" s="768"/>
      <c r="K759" s="418"/>
    </row>
    <row r="760" spans="1:54" ht="30.75" customHeight="1">
      <c r="A760" s="428">
        <v>7132476013</v>
      </c>
      <c r="B760" s="429" t="s">
        <v>1544</v>
      </c>
      <c r="C760" s="430" t="s">
        <v>89</v>
      </c>
      <c r="D760" s="763">
        <v>11918</v>
      </c>
      <c r="E760" s="432"/>
      <c r="F760" s="868"/>
      <c r="G760" s="870"/>
      <c r="H760" s="768"/>
    </row>
    <row r="761" spans="1:54" ht="24" customHeight="1">
      <c r="A761" s="428">
        <v>7132476792</v>
      </c>
      <c r="B761" s="429" t="s">
        <v>1545</v>
      </c>
      <c r="C761" s="430" t="s">
        <v>89</v>
      </c>
      <c r="D761" s="763">
        <v>16732.400000000001</v>
      </c>
      <c r="E761" s="432"/>
      <c r="F761" s="868"/>
      <c r="G761" s="764"/>
      <c r="H761" s="768"/>
    </row>
    <row r="762" spans="1:54" ht="27" customHeight="1">
      <c r="A762" s="428">
        <v>7132476797</v>
      </c>
      <c r="B762" s="429" t="s">
        <v>1546</v>
      </c>
      <c r="C762" s="430" t="s">
        <v>89</v>
      </c>
      <c r="D762" s="763">
        <v>10620</v>
      </c>
      <c r="E762" s="432"/>
      <c r="F762" s="868"/>
      <c r="G762" s="764"/>
      <c r="H762" s="768"/>
    </row>
    <row r="763" spans="1:54" ht="27.75" customHeight="1">
      <c r="A763" s="428">
        <v>7132476795</v>
      </c>
      <c r="B763" s="429" t="s">
        <v>1547</v>
      </c>
      <c r="C763" s="430" t="s">
        <v>89</v>
      </c>
      <c r="D763" s="763">
        <v>25960</v>
      </c>
      <c r="E763" s="432"/>
      <c r="F763" s="868"/>
      <c r="G763" s="764"/>
      <c r="H763" s="768"/>
    </row>
    <row r="764" spans="1:54" ht="24" customHeight="1">
      <c r="A764" s="428">
        <v>7132409025</v>
      </c>
      <c r="B764" s="429" t="s">
        <v>1548</v>
      </c>
      <c r="C764" s="430" t="s">
        <v>89</v>
      </c>
      <c r="D764" s="763">
        <v>9912</v>
      </c>
      <c r="E764" s="432"/>
      <c r="F764" s="868"/>
      <c r="G764" s="764"/>
      <c r="H764" s="768"/>
    </row>
    <row r="765" spans="1:54" ht="24" customHeight="1">
      <c r="A765" s="428">
        <v>7132409061</v>
      </c>
      <c r="B765" s="429" t="s">
        <v>1549</v>
      </c>
      <c r="C765" s="430" t="s">
        <v>89</v>
      </c>
      <c r="D765" s="763">
        <v>5900</v>
      </c>
      <c r="E765" s="432"/>
      <c r="F765" s="868"/>
      <c r="G765" s="764"/>
      <c r="H765" s="768"/>
    </row>
    <row r="766" spans="1:54" ht="24" customHeight="1">
      <c r="A766" s="428">
        <v>7132401672</v>
      </c>
      <c r="B766" s="429" t="s">
        <v>1550</v>
      </c>
      <c r="C766" s="430" t="s">
        <v>89</v>
      </c>
      <c r="D766" s="763">
        <v>8024</v>
      </c>
      <c r="E766" s="432"/>
      <c r="F766" s="868"/>
      <c r="G766" s="764"/>
      <c r="H766" s="768"/>
    </row>
    <row r="767" spans="1:54" ht="30" customHeight="1">
      <c r="A767" s="428">
        <v>7132476014</v>
      </c>
      <c r="B767" s="429" t="s">
        <v>1551</v>
      </c>
      <c r="C767" s="430" t="s">
        <v>89</v>
      </c>
      <c r="D767" s="763">
        <v>8968</v>
      </c>
      <c r="E767" s="432"/>
      <c r="F767" s="868"/>
      <c r="G767" s="869"/>
      <c r="H767" s="768"/>
    </row>
    <row r="768" spans="1:54" ht="24" customHeight="1">
      <c r="A768" s="428">
        <v>7132409815</v>
      </c>
      <c r="B768" s="429" t="s">
        <v>1552</v>
      </c>
      <c r="C768" s="430" t="s">
        <v>89</v>
      </c>
      <c r="D768" s="763">
        <v>2301</v>
      </c>
      <c r="E768" s="432"/>
      <c r="F768" s="868"/>
      <c r="G768" s="764"/>
      <c r="H768" s="768"/>
    </row>
    <row r="769" spans="1:8" ht="24" customHeight="1">
      <c r="A769" s="428">
        <v>7132409819</v>
      </c>
      <c r="B769" s="429" t="s">
        <v>1553</v>
      </c>
      <c r="C769" s="430" t="s">
        <v>89</v>
      </c>
      <c r="D769" s="763">
        <v>2832</v>
      </c>
      <c r="E769" s="432"/>
      <c r="F769" s="868"/>
      <c r="G769" s="764"/>
      <c r="H769" s="768"/>
    </row>
    <row r="770" spans="1:8" ht="24" customHeight="1">
      <c r="A770" s="428"/>
      <c r="B770" s="429" t="s">
        <v>1554</v>
      </c>
      <c r="C770" s="430"/>
      <c r="D770" s="763"/>
      <c r="E770" s="431"/>
      <c r="F770" s="868"/>
      <c r="G770" s="764"/>
      <c r="H770" s="768"/>
    </row>
    <row r="771" spans="1:8" ht="24" customHeight="1">
      <c r="A771" s="428">
        <v>7132401669</v>
      </c>
      <c r="B771" s="429" t="s">
        <v>1555</v>
      </c>
      <c r="C771" s="430" t="s">
        <v>89</v>
      </c>
      <c r="D771" s="763">
        <v>7080</v>
      </c>
      <c r="E771" s="432"/>
      <c r="F771" s="868"/>
      <c r="G771" s="764"/>
      <c r="H771" s="768"/>
    </row>
    <row r="772" spans="1:8" ht="30.75" customHeight="1">
      <c r="A772" s="428">
        <v>7132476016</v>
      </c>
      <c r="B772" s="429" t="s">
        <v>1556</v>
      </c>
      <c r="C772" s="430" t="s">
        <v>89</v>
      </c>
      <c r="D772" s="763">
        <v>4484</v>
      </c>
      <c r="E772" s="432"/>
      <c r="F772" s="868"/>
      <c r="G772" s="869"/>
      <c r="H772" s="768"/>
    </row>
    <row r="773" spans="1:8" ht="24" customHeight="1">
      <c r="A773" s="428">
        <v>7132476799</v>
      </c>
      <c r="B773" s="429" t="s">
        <v>1557</v>
      </c>
      <c r="C773" s="430" t="s">
        <v>89</v>
      </c>
      <c r="D773" s="763">
        <v>5900</v>
      </c>
      <c r="E773" s="432"/>
      <c r="F773" s="868"/>
      <c r="G773" s="764"/>
      <c r="H773" s="768"/>
    </row>
    <row r="774" spans="1:8" ht="30" customHeight="1">
      <c r="A774" s="428">
        <v>7132499008</v>
      </c>
      <c r="B774" s="433" t="s">
        <v>1558</v>
      </c>
      <c r="C774" s="430" t="s">
        <v>52</v>
      </c>
      <c r="D774" s="763">
        <v>61950</v>
      </c>
      <c r="E774" s="432"/>
      <c r="F774" s="868"/>
      <c r="G774" s="764"/>
      <c r="H774" s="768"/>
    </row>
    <row r="775" spans="1:8" ht="42.75" customHeight="1">
      <c r="A775" s="428">
        <v>7132499023</v>
      </c>
      <c r="B775" s="429" t="s">
        <v>1559</v>
      </c>
      <c r="C775" s="430" t="s">
        <v>89</v>
      </c>
      <c r="D775" s="763">
        <v>68440</v>
      </c>
      <c r="E775" s="432"/>
      <c r="F775" s="868"/>
      <c r="G775" s="869"/>
      <c r="H775" s="768"/>
    </row>
    <row r="776" spans="1:8" ht="24" customHeight="1">
      <c r="A776" s="428"/>
      <c r="B776" s="429" t="s">
        <v>1560</v>
      </c>
      <c r="C776" s="430"/>
      <c r="D776" s="763"/>
      <c r="E776" s="431"/>
      <c r="F776" s="868"/>
      <c r="G776" s="764"/>
      <c r="H776" s="768"/>
    </row>
    <row r="777" spans="1:8" ht="24" customHeight="1">
      <c r="A777" s="428">
        <v>7132499029</v>
      </c>
      <c r="B777" s="429" t="s">
        <v>1561</v>
      </c>
      <c r="C777" s="430" t="s">
        <v>89</v>
      </c>
      <c r="D777" s="763">
        <v>17464</v>
      </c>
      <c r="E777" s="432"/>
      <c r="F777" s="868"/>
      <c r="G777" s="764"/>
      <c r="H777" s="768"/>
    </row>
    <row r="778" spans="1:8" ht="24" customHeight="1">
      <c r="A778" s="428">
        <v>7132499044</v>
      </c>
      <c r="B778" s="429" t="s">
        <v>1562</v>
      </c>
      <c r="C778" s="430" t="s">
        <v>89</v>
      </c>
      <c r="D778" s="763">
        <v>40120</v>
      </c>
      <c r="E778" s="432"/>
      <c r="F778" s="868"/>
      <c r="G778" s="764"/>
      <c r="H778" s="768"/>
    </row>
    <row r="779" spans="1:8" ht="24" customHeight="1">
      <c r="A779" s="393">
        <v>7132420412</v>
      </c>
      <c r="B779" s="429" t="s">
        <v>1563</v>
      </c>
      <c r="C779" s="430" t="s">
        <v>89</v>
      </c>
      <c r="D779" s="763">
        <v>10620</v>
      </c>
      <c r="E779" s="432"/>
      <c r="F779" s="868"/>
      <c r="G779" s="764"/>
      <c r="H779" s="768"/>
    </row>
    <row r="780" spans="1:8" ht="24" customHeight="1">
      <c r="A780" s="393">
        <v>7132488810</v>
      </c>
      <c r="B780" s="429" t="s">
        <v>1564</v>
      </c>
      <c r="C780" s="430" t="s">
        <v>89</v>
      </c>
      <c r="D780" s="763">
        <v>48999.5</v>
      </c>
      <c r="E780" s="432"/>
      <c r="F780" s="868"/>
      <c r="G780" s="764"/>
      <c r="H780" s="768"/>
    </row>
    <row r="781" spans="1:8" ht="24" customHeight="1">
      <c r="A781" s="428">
        <v>7132531017</v>
      </c>
      <c r="B781" s="429" t="s">
        <v>1565</v>
      </c>
      <c r="C781" s="430" t="s">
        <v>89</v>
      </c>
      <c r="D781" s="763">
        <v>8848.82</v>
      </c>
      <c r="E781" s="432"/>
      <c r="F781" s="868"/>
      <c r="G781" s="764"/>
      <c r="H781" s="768"/>
    </row>
    <row r="782" spans="1:8" ht="24" customHeight="1">
      <c r="A782" s="428">
        <v>7132486006</v>
      </c>
      <c r="B782" s="429" t="s">
        <v>1566</v>
      </c>
      <c r="C782" s="430" t="s">
        <v>89</v>
      </c>
      <c r="D782" s="763">
        <v>10785.2</v>
      </c>
      <c r="E782" s="432"/>
      <c r="F782" s="868"/>
      <c r="G782" s="764"/>
      <c r="H782" s="768"/>
    </row>
    <row r="783" spans="1:8" ht="24" customHeight="1">
      <c r="A783" s="393">
        <v>7132486195</v>
      </c>
      <c r="B783" s="429" t="s">
        <v>1567</v>
      </c>
      <c r="C783" s="430" t="s">
        <v>89</v>
      </c>
      <c r="D783" s="763">
        <v>41300</v>
      </c>
      <c r="E783" s="432"/>
      <c r="F783" s="868"/>
      <c r="G783" s="764"/>
      <c r="H783" s="768"/>
    </row>
    <row r="784" spans="1:8" ht="24" customHeight="1">
      <c r="A784" s="428">
        <v>7132401202</v>
      </c>
      <c r="B784" s="429" t="s">
        <v>1568</v>
      </c>
      <c r="C784" s="430" t="s">
        <v>89</v>
      </c>
      <c r="D784" s="763">
        <v>6490</v>
      </c>
      <c r="E784" s="432"/>
      <c r="F784" s="868"/>
      <c r="G784" s="764"/>
      <c r="H784" s="768"/>
    </row>
    <row r="785" spans="1:8" ht="24" customHeight="1">
      <c r="A785" s="428">
        <v>7132420160</v>
      </c>
      <c r="B785" s="429" t="s">
        <v>1569</v>
      </c>
      <c r="C785" s="430" t="s">
        <v>89</v>
      </c>
      <c r="D785" s="763">
        <v>2080.0100000000002</v>
      </c>
      <c r="E785" s="432"/>
      <c r="F785" s="868"/>
      <c r="G785" s="764"/>
      <c r="H785" s="768"/>
    </row>
    <row r="786" spans="1:8" ht="24" customHeight="1">
      <c r="A786" s="393">
        <v>7132486151</v>
      </c>
      <c r="B786" s="434" t="s">
        <v>1570</v>
      </c>
      <c r="C786" s="430" t="s">
        <v>89</v>
      </c>
      <c r="D786" s="763">
        <v>11800</v>
      </c>
      <c r="E786" s="432"/>
      <c r="F786" s="868"/>
      <c r="G786" s="764"/>
      <c r="H786" s="768"/>
    </row>
    <row r="787" spans="1:8" ht="27.75" customHeight="1">
      <c r="A787" s="393">
        <v>7131880133</v>
      </c>
      <c r="B787" s="429" t="s">
        <v>1571</v>
      </c>
      <c r="C787" s="430" t="s">
        <v>89</v>
      </c>
      <c r="D787" s="763">
        <v>48527.5</v>
      </c>
      <c r="E787" s="432"/>
      <c r="F787" s="868"/>
      <c r="G787" s="764"/>
      <c r="H787" s="768"/>
    </row>
    <row r="788" spans="1:8" ht="26.25" customHeight="1">
      <c r="A788" s="393">
        <v>7131880134</v>
      </c>
      <c r="B788" s="429" t="s">
        <v>1572</v>
      </c>
      <c r="C788" s="430" t="s">
        <v>89</v>
      </c>
      <c r="D788" s="763">
        <v>36119.07</v>
      </c>
      <c r="E788" s="432"/>
      <c r="F788" s="868"/>
      <c r="G788" s="764"/>
      <c r="H788" s="768"/>
    </row>
    <row r="789" spans="1:8" ht="24" customHeight="1">
      <c r="A789" s="428">
        <v>7132486004</v>
      </c>
      <c r="B789" s="435" t="s">
        <v>1573</v>
      </c>
      <c r="C789" s="430" t="s">
        <v>89</v>
      </c>
      <c r="D789" s="763">
        <v>2006</v>
      </c>
      <c r="E789" s="432"/>
      <c r="F789" s="868"/>
      <c r="G789" s="764"/>
      <c r="H789" s="768"/>
    </row>
    <row r="790" spans="1:8" ht="24" customHeight="1">
      <c r="A790" s="871"/>
      <c r="B790" s="436" t="s">
        <v>1574</v>
      </c>
      <c r="C790" s="437"/>
      <c r="D790" s="763"/>
      <c r="E790" s="764"/>
      <c r="F790" s="771"/>
      <c r="G790" s="764"/>
      <c r="H790" s="768"/>
    </row>
    <row r="791" spans="1:8" ht="24" customHeight="1">
      <c r="A791" s="439">
        <v>7130572150</v>
      </c>
      <c r="B791" s="440" t="s">
        <v>1575</v>
      </c>
      <c r="C791" s="437" t="s">
        <v>38</v>
      </c>
      <c r="D791" s="763">
        <v>50.01</v>
      </c>
      <c r="E791" s="764"/>
      <c r="F791" s="868"/>
      <c r="G791" s="868" t="s">
        <v>1513</v>
      </c>
      <c r="H791" s="768"/>
    </row>
    <row r="792" spans="1:8" ht="24" customHeight="1">
      <c r="A792" s="439"/>
      <c r="B792" s="440" t="s">
        <v>1576</v>
      </c>
      <c r="C792" s="441"/>
      <c r="D792" s="763"/>
      <c r="E792" s="764"/>
      <c r="F792" s="868"/>
      <c r="G792" s="868"/>
      <c r="H792" s="768"/>
    </row>
    <row r="793" spans="1:8" ht="24" customHeight="1">
      <c r="A793" s="439">
        <v>7130570050</v>
      </c>
      <c r="B793" s="440" t="s">
        <v>1577</v>
      </c>
      <c r="C793" s="441" t="s">
        <v>17</v>
      </c>
      <c r="D793" s="763">
        <v>102</v>
      </c>
      <c r="E793" s="764"/>
      <c r="F793" s="868"/>
      <c r="G793" s="868" t="s">
        <v>1513</v>
      </c>
      <c r="H793" s="768"/>
    </row>
    <row r="794" spans="1:8" ht="24" customHeight="1">
      <c r="A794" s="439">
        <v>7130570160</v>
      </c>
      <c r="B794" s="440" t="s">
        <v>1578</v>
      </c>
      <c r="C794" s="441" t="s">
        <v>17</v>
      </c>
      <c r="D794" s="763">
        <v>167.7</v>
      </c>
      <c r="E794" s="764"/>
      <c r="F794" s="868"/>
      <c r="G794" s="868" t="s">
        <v>1513</v>
      </c>
      <c r="H794" s="768"/>
    </row>
    <row r="795" spans="1:8" ht="24" customHeight="1">
      <c r="A795" s="439">
        <v>7130570925</v>
      </c>
      <c r="B795" s="440" t="s">
        <v>1579</v>
      </c>
      <c r="C795" s="441" t="s">
        <v>17</v>
      </c>
      <c r="D795" s="763">
        <v>83</v>
      </c>
      <c r="E795" s="764"/>
      <c r="F795" s="868"/>
      <c r="G795" s="868" t="s">
        <v>1513</v>
      </c>
      <c r="H795" s="768"/>
    </row>
    <row r="796" spans="1:8" ht="24" customHeight="1">
      <c r="A796" s="439">
        <v>7130570055</v>
      </c>
      <c r="B796" s="440" t="s">
        <v>1580</v>
      </c>
      <c r="C796" s="441" t="s">
        <v>17</v>
      </c>
      <c r="D796" s="763">
        <v>88</v>
      </c>
      <c r="E796" s="764"/>
      <c r="F796" s="868"/>
      <c r="G796" s="868" t="s">
        <v>1513</v>
      </c>
      <c r="H796" s="768"/>
    </row>
    <row r="797" spans="1:8" ht="28.5" customHeight="1">
      <c r="A797" s="439">
        <v>7130570055</v>
      </c>
      <c r="B797" s="440" t="s">
        <v>1581</v>
      </c>
      <c r="C797" s="441" t="s">
        <v>17</v>
      </c>
      <c r="D797" s="763">
        <v>94</v>
      </c>
      <c r="E797" s="764"/>
      <c r="F797" s="868"/>
      <c r="G797" s="868" t="s">
        <v>1513</v>
      </c>
      <c r="H797" s="768"/>
    </row>
    <row r="798" spans="1:8" ht="24" customHeight="1">
      <c r="A798" s="439">
        <v>7130570185</v>
      </c>
      <c r="B798" s="440" t="s">
        <v>1582</v>
      </c>
      <c r="C798" s="441" t="s">
        <v>17</v>
      </c>
      <c r="D798" s="763">
        <v>150</v>
      </c>
      <c r="E798" s="764"/>
      <c r="F798" s="868"/>
      <c r="G798" s="868" t="s">
        <v>1513</v>
      </c>
      <c r="H798" s="768"/>
    </row>
    <row r="799" spans="1:8" ht="24" customHeight="1">
      <c r="A799" s="439"/>
      <c r="B799" s="440" t="s">
        <v>1583</v>
      </c>
      <c r="C799" s="441"/>
      <c r="D799" s="763"/>
      <c r="E799" s="764"/>
      <c r="F799" s="868"/>
      <c r="G799" s="868"/>
      <c r="H799" s="768"/>
    </row>
    <row r="800" spans="1:8" ht="24" customHeight="1">
      <c r="A800" s="439">
        <v>7130570167</v>
      </c>
      <c r="B800" s="440" t="s">
        <v>1584</v>
      </c>
      <c r="C800" s="441" t="s">
        <v>17</v>
      </c>
      <c r="D800" s="763">
        <v>794</v>
      </c>
      <c r="E800" s="764"/>
      <c r="F800" s="868"/>
      <c r="G800" s="868" t="s">
        <v>1513</v>
      </c>
      <c r="H800" s="768"/>
    </row>
    <row r="801" spans="1:8" ht="27" customHeight="1">
      <c r="A801" s="439">
        <v>7130570167</v>
      </c>
      <c r="B801" s="440" t="s">
        <v>1585</v>
      </c>
      <c r="C801" s="441" t="s">
        <v>17</v>
      </c>
      <c r="D801" s="763">
        <v>794</v>
      </c>
      <c r="E801" s="764"/>
      <c r="F801" s="868"/>
      <c r="G801" s="868" t="s">
        <v>1513</v>
      </c>
      <c r="H801" s="768"/>
    </row>
    <row r="802" spans="1:8" ht="24" customHeight="1">
      <c r="A802" s="438"/>
      <c r="B802" s="442" t="s">
        <v>1586</v>
      </c>
      <c r="C802" s="441"/>
      <c r="D802" s="763"/>
      <c r="E802" s="764"/>
      <c r="F802" s="868"/>
      <c r="G802" s="868"/>
      <c r="H802" s="768"/>
    </row>
    <row r="803" spans="1:8" ht="24" customHeight="1">
      <c r="A803" s="439">
        <v>7130570145</v>
      </c>
      <c r="B803" s="442" t="s">
        <v>1587</v>
      </c>
      <c r="C803" s="441" t="s">
        <v>17</v>
      </c>
      <c r="D803" s="763">
        <v>39.11</v>
      </c>
      <c r="E803" s="764"/>
      <c r="F803" s="868"/>
      <c r="G803" s="868" t="s">
        <v>1513</v>
      </c>
      <c r="H803" s="768"/>
    </row>
    <row r="804" spans="1:8" ht="24" customHeight="1">
      <c r="A804" s="439">
        <v>7130570200</v>
      </c>
      <c r="B804" s="440" t="s">
        <v>1588</v>
      </c>
      <c r="C804" s="441" t="s">
        <v>17</v>
      </c>
      <c r="D804" s="763">
        <v>42.73</v>
      </c>
      <c r="E804" s="764"/>
      <c r="F804" s="868"/>
      <c r="G804" s="868" t="s">
        <v>1513</v>
      </c>
      <c r="H804" s="768"/>
    </row>
    <row r="805" spans="1:8" ht="24" customHeight="1">
      <c r="A805" s="439">
        <v>7130570910</v>
      </c>
      <c r="B805" s="440" t="s">
        <v>1589</v>
      </c>
      <c r="C805" s="441" t="s">
        <v>17</v>
      </c>
      <c r="D805" s="763">
        <v>57.51</v>
      </c>
      <c r="E805" s="764"/>
      <c r="F805" s="868"/>
      <c r="G805" s="868" t="s">
        <v>1513</v>
      </c>
      <c r="H805" s="768"/>
    </row>
    <row r="806" spans="1:8" ht="24" customHeight="1">
      <c r="A806" s="439">
        <v>7130560870</v>
      </c>
      <c r="B806" s="440" t="s">
        <v>1590</v>
      </c>
      <c r="C806" s="441" t="s">
        <v>17</v>
      </c>
      <c r="D806" s="763">
        <v>41</v>
      </c>
      <c r="E806" s="764"/>
      <c r="F806" s="868"/>
      <c r="G806" s="868" t="s">
        <v>1513</v>
      </c>
      <c r="H806" s="768"/>
    </row>
    <row r="807" spans="1:8" ht="24" customHeight="1">
      <c r="A807" s="439">
        <v>7130500153</v>
      </c>
      <c r="B807" s="440" t="s">
        <v>1591</v>
      </c>
      <c r="C807" s="441" t="s">
        <v>17</v>
      </c>
      <c r="D807" s="763">
        <v>15</v>
      </c>
      <c r="E807" s="764"/>
      <c r="F807" s="868"/>
      <c r="G807" s="868" t="s">
        <v>1513</v>
      </c>
      <c r="H807" s="768"/>
    </row>
    <row r="808" spans="1:8" ht="24" customHeight="1">
      <c r="A808" s="439">
        <v>7130570915</v>
      </c>
      <c r="B808" s="440" t="s">
        <v>1592</v>
      </c>
      <c r="C808" s="441" t="s">
        <v>17</v>
      </c>
      <c r="D808" s="763">
        <v>6.93</v>
      </c>
      <c r="E808" s="764"/>
      <c r="F808" s="868"/>
      <c r="G808" s="868" t="s">
        <v>1513</v>
      </c>
      <c r="H808" s="768"/>
    </row>
    <row r="809" spans="1:8" ht="24" customHeight="1">
      <c r="A809" s="439">
        <v>7130560150</v>
      </c>
      <c r="B809" s="440" t="s">
        <v>1593</v>
      </c>
      <c r="C809" s="441" t="s">
        <v>89</v>
      </c>
      <c r="D809" s="763">
        <v>287</v>
      </c>
      <c r="E809" s="764"/>
      <c r="F809" s="868"/>
      <c r="G809" s="868" t="s">
        <v>1513</v>
      </c>
      <c r="H809" s="768"/>
    </row>
    <row r="810" spans="1:8" ht="24" customHeight="1">
      <c r="A810" s="439">
        <v>7130570205</v>
      </c>
      <c r="B810" s="442" t="s">
        <v>1594</v>
      </c>
      <c r="C810" s="441" t="s">
        <v>17</v>
      </c>
      <c r="D810" s="763">
        <v>121</v>
      </c>
      <c r="E810" s="764"/>
      <c r="F810" s="868"/>
      <c r="G810" s="868" t="s">
        <v>1513</v>
      </c>
      <c r="H810" s="768"/>
    </row>
    <row r="811" spans="1:8" ht="24" customHeight="1">
      <c r="A811" s="439">
        <v>7130570125</v>
      </c>
      <c r="B811" s="442" t="s">
        <v>1595</v>
      </c>
      <c r="C811" s="441" t="s">
        <v>17</v>
      </c>
      <c r="D811" s="763">
        <v>443.45</v>
      </c>
      <c r="E811" s="764"/>
      <c r="F811" s="868"/>
      <c r="G811" s="868" t="s">
        <v>1513</v>
      </c>
      <c r="H811" s="768"/>
    </row>
    <row r="812" spans="1:8" ht="24" customHeight="1">
      <c r="A812" s="438"/>
      <c r="B812" s="440" t="s">
        <v>1596</v>
      </c>
      <c r="C812" s="441"/>
      <c r="D812" s="763"/>
      <c r="E812" s="764"/>
      <c r="F812" s="868"/>
      <c r="G812" s="868"/>
      <c r="H812" s="768"/>
    </row>
    <row r="813" spans="1:8" ht="24" customHeight="1">
      <c r="A813" s="439">
        <v>7130530601</v>
      </c>
      <c r="B813" s="440" t="s">
        <v>1597</v>
      </c>
      <c r="C813" s="441" t="s">
        <v>89</v>
      </c>
      <c r="D813" s="763">
        <v>3319.14</v>
      </c>
      <c r="E813" s="764"/>
      <c r="F813" s="868"/>
      <c r="G813" s="868" t="s">
        <v>1513</v>
      </c>
      <c r="H813" s="768"/>
    </row>
    <row r="814" spans="1:8" ht="24" customHeight="1">
      <c r="A814" s="439">
        <v>7130530602</v>
      </c>
      <c r="B814" s="440" t="s">
        <v>1598</v>
      </c>
      <c r="C814" s="441" t="s">
        <v>89</v>
      </c>
      <c r="D814" s="763">
        <v>5163.1000000000004</v>
      </c>
      <c r="E814" s="764"/>
      <c r="F814" s="868"/>
      <c r="G814" s="868" t="s">
        <v>1513</v>
      </c>
      <c r="H814" s="768"/>
    </row>
    <row r="815" spans="1:8" ht="24" customHeight="1">
      <c r="A815" s="439">
        <v>7130530604</v>
      </c>
      <c r="B815" s="440" t="s">
        <v>1599</v>
      </c>
      <c r="C815" s="441" t="s">
        <v>89</v>
      </c>
      <c r="D815" s="763">
        <v>4022.91</v>
      </c>
      <c r="E815" s="764"/>
      <c r="F815" s="868"/>
      <c r="G815" s="868" t="s">
        <v>1513</v>
      </c>
      <c r="H815" s="768"/>
    </row>
    <row r="816" spans="1:8" ht="24" customHeight="1">
      <c r="A816" s="439">
        <v>7130530604</v>
      </c>
      <c r="B816" s="440" t="s">
        <v>1600</v>
      </c>
      <c r="C816" s="441" t="s">
        <v>89</v>
      </c>
      <c r="D816" s="763">
        <v>5368</v>
      </c>
      <c r="E816" s="764"/>
      <c r="F816" s="868"/>
      <c r="G816" s="868" t="s">
        <v>1513</v>
      </c>
      <c r="H816" s="768"/>
    </row>
    <row r="817" spans="1:8" ht="24" customHeight="1">
      <c r="A817" s="439">
        <v>7130530608</v>
      </c>
      <c r="B817" s="440" t="s">
        <v>1601</v>
      </c>
      <c r="C817" s="441" t="s">
        <v>89</v>
      </c>
      <c r="D817" s="763">
        <v>4425.5200000000004</v>
      </c>
      <c r="E817" s="764"/>
      <c r="F817" s="868"/>
      <c r="G817" s="868" t="s">
        <v>1513</v>
      </c>
      <c r="H817" s="768"/>
    </row>
    <row r="818" spans="1:8" ht="24" customHeight="1">
      <c r="A818" s="438"/>
      <c r="B818" s="440" t="s">
        <v>1602</v>
      </c>
      <c r="C818" s="441"/>
      <c r="D818" s="763"/>
      <c r="E818" s="764"/>
      <c r="F818" s="868"/>
      <c r="G818" s="868"/>
      <c r="H818" s="768"/>
    </row>
    <row r="819" spans="1:8" ht="24" customHeight="1">
      <c r="A819" s="439">
        <v>7130570230</v>
      </c>
      <c r="B819" s="440" t="s">
        <v>1603</v>
      </c>
      <c r="C819" s="441" t="s">
        <v>17</v>
      </c>
      <c r="D819" s="763">
        <v>62.9</v>
      </c>
      <c r="E819" s="764"/>
      <c r="F819" s="868"/>
      <c r="G819" s="868" t="s">
        <v>1513</v>
      </c>
      <c r="H819" s="768"/>
    </row>
    <row r="820" spans="1:8" ht="24" customHeight="1">
      <c r="A820" s="439">
        <v>7130570230</v>
      </c>
      <c r="B820" s="440" t="s">
        <v>1604</v>
      </c>
      <c r="C820" s="441" t="s">
        <v>17</v>
      </c>
      <c r="D820" s="763">
        <v>62.9</v>
      </c>
      <c r="E820" s="764"/>
      <c r="F820" s="868"/>
      <c r="G820" s="868" t="s">
        <v>1513</v>
      </c>
      <c r="H820" s="768"/>
    </row>
    <row r="821" spans="1:8" ht="24" customHeight="1">
      <c r="A821" s="439">
        <v>7130500152</v>
      </c>
      <c r="B821" s="440" t="s">
        <v>1605</v>
      </c>
      <c r="C821" s="441" t="s">
        <v>17</v>
      </c>
      <c r="D821" s="763">
        <v>99.5</v>
      </c>
      <c r="E821" s="764"/>
      <c r="F821" s="868"/>
      <c r="G821" s="868" t="s">
        <v>1513</v>
      </c>
      <c r="H821" s="768"/>
    </row>
    <row r="822" spans="1:8" ht="35.25" customHeight="1">
      <c r="A822" s="443"/>
      <c r="B822" s="440" t="s">
        <v>1606</v>
      </c>
      <c r="C822" s="443"/>
      <c r="D822" s="763"/>
      <c r="E822" s="764"/>
      <c r="F822" s="868"/>
      <c r="G822" s="868"/>
      <c r="H822" s="768"/>
    </row>
    <row r="823" spans="1:8" ht="24" customHeight="1">
      <c r="A823" s="439">
        <v>7130530611</v>
      </c>
      <c r="B823" s="438" t="s">
        <v>1607</v>
      </c>
      <c r="C823" s="441" t="s">
        <v>93</v>
      </c>
      <c r="D823" s="763">
        <v>13101</v>
      </c>
      <c r="E823" s="764"/>
      <c r="F823" s="868"/>
      <c r="G823" s="868" t="s">
        <v>1513</v>
      </c>
      <c r="H823" s="768"/>
    </row>
    <row r="824" spans="1:8" ht="24" customHeight="1">
      <c r="A824" s="439">
        <v>7130530613</v>
      </c>
      <c r="B824" s="438" t="s">
        <v>1608</v>
      </c>
      <c r="C824" s="441" t="s">
        <v>93</v>
      </c>
      <c r="D824" s="763">
        <v>18221</v>
      </c>
      <c r="E824" s="764"/>
      <c r="F824" s="868"/>
      <c r="G824" s="868" t="s">
        <v>1513</v>
      </c>
      <c r="H824" s="768"/>
    </row>
    <row r="825" spans="1:8" ht="24" customHeight="1">
      <c r="A825" s="439">
        <v>7130530615</v>
      </c>
      <c r="B825" s="438" t="s">
        <v>1609</v>
      </c>
      <c r="C825" s="441" t="s">
        <v>93</v>
      </c>
      <c r="D825" s="763">
        <v>25811</v>
      </c>
      <c r="E825" s="764"/>
      <c r="F825" s="868"/>
      <c r="G825" s="868" t="s">
        <v>1513</v>
      </c>
      <c r="H825" s="768"/>
    </row>
    <row r="826" spans="1:8" ht="24" customHeight="1">
      <c r="A826" s="439">
        <v>7130530616</v>
      </c>
      <c r="B826" s="438" t="s">
        <v>1610</v>
      </c>
      <c r="C826" s="441" t="s">
        <v>93</v>
      </c>
      <c r="D826" s="763">
        <v>34504</v>
      </c>
      <c r="E826" s="764"/>
      <c r="F826" s="868"/>
      <c r="G826" s="868" t="s">
        <v>1513</v>
      </c>
      <c r="H826" s="768"/>
    </row>
    <row r="827" spans="1:8" ht="24" customHeight="1">
      <c r="A827" s="439">
        <v>7130530619</v>
      </c>
      <c r="B827" s="438" t="s">
        <v>1611</v>
      </c>
      <c r="C827" s="441" t="s">
        <v>93</v>
      </c>
      <c r="D827" s="763">
        <v>71201</v>
      </c>
      <c r="E827" s="764"/>
      <c r="F827" s="868"/>
      <c r="G827" s="868" t="s">
        <v>1513</v>
      </c>
      <c r="H827" s="768"/>
    </row>
    <row r="828" spans="1:8" ht="24" customHeight="1">
      <c r="A828" s="439">
        <v>7130530633</v>
      </c>
      <c r="B828" s="440" t="s">
        <v>1612</v>
      </c>
      <c r="C828" s="441" t="s">
        <v>93</v>
      </c>
      <c r="D828" s="763">
        <v>225100</v>
      </c>
      <c r="E828" s="764"/>
      <c r="F828" s="868"/>
      <c r="G828" s="868" t="s">
        <v>1513</v>
      </c>
      <c r="H828" s="768"/>
    </row>
    <row r="829" spans="1:8" ht="24" customHeight="1">
      <c r="A829" s="439">
        <v>7130530625</v>
      </c>
      <c r="B829" s="440" t="s">
        <v>1613</v>
      </c>
      <c r="C829" s="441" t="s">
        <v>93</v>
      </c>
      <c r="D829" s="763">
        <v>276315</v>
      </c>
      <c r="E829" s="764"/>
      <c r="F829" s="868"/>
      <c r="G829" s="868" t="s">
        <v>1513</v>
      </c>
      <c r="H829" s="768"/>
    </row>
    <row r="830" spans="1:8" ht="24" customHeight="1">
      <c r="A830" s="439">
        <v>7130530611</v>
      </c>
      <c r="B830" s="440" t="s">
        <v>1614</v>
      </c>
      <c r="C830" s="441" t="s">
        <v>93</v>
      </c>
      <c r="D830" s="763">
        <v>14300</v>
      </c>
      <c r="E830" s="764"/>
      <c r="F830" s="868"/>
      <c r="G830" s="868" t="s">
        <v>1513</v>
      </c>
      <c r="H830" s="768"/>
    </row>
    <row r="831" spans="1:8" ht="24" customHeight="1">
      <c r="A831" s="439">
        <v>7130530638</v>
      </c>
      <c r="B831" s="440" t="s">
        <v>1615</v>
      </c>
      <c r="C831" s="441" t="s">
        <v>89</v>
      </c>
      <c r="D831" s="763">
        <v>39500</v>
      </c>
      <c r="E831" s="764"/>
      <c r="F831" s="868"/>
      <c r="G831" s="868" t="s">
        <v>1513</v>
      </c>
      <c r="H831" s="768"/>
    </row>
    <row r="832" spans="1:8" ht="24" customHeight="1">
      <c r="A832" s="439">
        <v>7130530217</v>
      </c>
      <c r="B832" s="440" t="s">
        <v>1616</v>
      </c>
      <c r="C832" s="441" t="s">
        <v>89</v>
      </c>
      <c r="D832" s="763">
        <v>75506</v>
      </c>
      <c r="E832" s="764"/>
      <c r="F832" s="868"/>
      <c r="G832" s="868" t="s">
        <v>1513</v>
      </c>
      <c r="H832" s="768"/>
    </row>
    <row r="833" spans="1:8" ht="24" customHeight="1">
      <c r="A833" s="439">
        <v>7130530223</v>
      </c>
      <c r="B833" s="440" t="s">
        <v>1617</v>
      </c>
      <c r="C833" s="441" t="s">
        <v>89</v>
      </c>
      <c r="D833" s="763">
        <v>659111</v>
      </c>
      <c r="E833" s="764"/>
      <c r="F833" s="868"/>
      <c r="G833" s="868" t="s">
        <v>1513</v>
      </c>
      <c r="H833" s="768"/>
    </row>
    <row r="834" spans="1:8" ht="24" customHeight="1">
      <c r="A834" s="439">
        <v>7130500084</v>
      </c>
      <c r="B834" s="440" t="s">
        <v>1618</v>
      </c>
      <c r="C834" s="441" t="s">
        <v>17</v>
      </c>
      <c r="D834" s="763">
        <v>15</v>
      </c>
      <c r="E834" s="764"/>
      <c r="F834" s="868"/>
      <c r="G834" s="868" t="s">
        <v>1513</v>
      </c>
      <c r="H834" s="768"/>
    </row>
    <row r="835" spans="1:8" ht="24" customHeight="1">
      <c r="A835" s="439">
        <v>7130570065</v>
      </c>
      <c r="B835" s="440" t="s">
        <v>1619</v>
      </c>
      <c r="C835" s="441" t="s">
        <v>17</v>
      </c>
      <c r="D835" s="763">
        <v>100</v>
      </c>
      <c r="E835" s="764"/>
      <c r="F835" s="868"/>
      <c r="G835" s="868" t="s">
        <v>1513</v>
      </c>
      <c r="H835" s="768"/>
    </row>
    <row r="836" spans="1:8" ht="24" customHeight="1">
      <c r="A836" s="439">
        <v>7130578361</v>
      </c>
      <c r="B836" s="440" t="s">
        <v>1620</v>
      </c>
      <c r="C836" s="441" t="s">
        <v>89</v>
      </c>
      <c r="D836" s="763">
        <v>40000</v>
      </c>
      <c r="E836" s="764"/>
      <c r="F836" s="868"/>
      <c r="G836" s="868" t="s">
        <v>1513</v>
      </c>
      <c r="H836" s="768"/>
    </row>
    <row r="837" spans="1:8" s="948" customFormat="1" ht="51">
      <c r="A837" s="943">
        <v>7132220002</v>
      </c>
      <c r="B837" s="944" t="s">
        <v>1922</v>
      </c>
      <c r="C837" s="945" t="s">
        <v>93</v>
      </c>
      <c r="D837" s="763">
        <v>4244979.57</v>
      </c>
      <c r="E837" s="946"/>
      <c r="F837" s="868"/>
      <c r="G837" s="868" t="s">
        <v>1513</v>
      </c>
      <c r="H837" s="947"/>
    </row>
    <row r="838" spans="1:8" s="948" customFormat="1" ht="51">
      <c r="A838" s="943">
        <v>7132220006</v>
      </c>
      <c r="B838" s="944" t="s">
        <v>1923</v>
      </c>
      <c r="C838" s="945" t="s">
        <v>93</v>
      </c>
      <c r="D838" s="763">
        <v>5791627.21</v>
      </c>
      <c r="E838" s="946"/>
      <c r="F838" s="868"/>
      <c r="G838" s="868" t="s">
        <v>1513</v>
      </c>
      <c r="H838" s="947"/>
    </row>
    <row r="839" spans="1:8" ht="25.5">
      <c r="A839" s="439"/>
      <c r="B839" s="872" t="s">
        <v>1799</v>
      </c>
      <c r="C839" s="441"/>
      <c r="D839" s="763"/>
      <c r="E839" s="764"/>
      <c r="F839" s="873"/>
      <c r="G839" s="873"/>
      <c r="H839" s="768"/>
    </row>
    <row r="840" spans="1:8" ht="38.25">
      <c r="A840" s="439">
        <v>7131941004</v>
      </c>
      <c r="B840" s="440" t="s">
        <v>1800</v>
      </c>
      <c r="C840" s="441" t="s">
        <v>5</v>
      </c>
      <c r="D840" s="763">
        <v>3093346.28</v>
      </c>
      <c r="E840" s="764"/>
      <c r="F840" s="868"/>
      <c r="G840" s="868" t="s">
        <v>1513</v>
      </c>
      <c r="H840" s="768"/>
    </row>
    <row r="841" spans="1:8" ht="38.25">
      <c r="A841" s="439">
        <v>7131941005</v>
      </c>
      <c r="B841" s="440" t="s">
        <v>1801</v>
      </c>
      <c r="C841" s="441" t="s">
        <v>5</v>
      </c>
      <c r="D841" s="763">
        <v>4460868.09</v>
      </c>
      <c r="E841" s="764"/>
      <c r="F841" s="868"/>
      <c r="G841" s="868" t="s">
        <v>1513</v>
      </c>
      <c r="H841" s="768"/>
    </row>
    <row r="842" spans="1:8" ht="25.5">
      <c r="A842" s="439">
        <v>7131941006</v>
      </c>
      <c r="B842" s="440" t="s">
        <v>1802</v>
      </c>
      <c r="C842" s="441" t="s">
        <v>5</v>
      </c>
      <c r="D842" s="763">
        <v>2878364.68</v>
      </c>
      <c r="E842" s="764"/>
      <c r="F842" s="868"/>
      <c r="G842" s="868" t="s">
        <v>1513</v>
      </c>
      <c r="H842" s="768"/>
    </row>
    <row r="843" spans="1:8" ht="25.5">
      <c r="A843" s="439">
        <v>7131941007</v>
      </c>
      <c r="B843" s="440" t="s">
        <v>1803</v>
      </c>
      <c r="C843" s="441" t="s">
        <v>5</v>
      </c>
      <c r="D843" s="763">
        <v>3855336.6</v>
      </c>
      <c r="E843" s="764"/>
      <c r="F843" s="868"/>
      <c r="G843" s="868" t="s">
        <v>1513</v>
      </c>
      <c r="H843" s="768"/>
    </row>
    <row r="844" spans="1:8" ht="21.75" customHeight="1">
      <c r="A844" s="439"/>
      <c r="B844" s="872" t="s">
        <v>1804</v>
      </c>
      <c r="C844" s="441"/>
      <c r="D844" s="763"/>
      <c r="E844" s="764"/>
      <c r="F844" s="873"/>
      <c r="G844" s="873"/>
      <c r="H844" s="768"/>
    </row>
    <row r="845" spans="1:8" ht="25.5">
      <c r="A845" s="439">
        <v>7130352011</v>
      </c>
      <c r="B845" s="440" t="s">
        <v>1805</v>
      </c>
      <c r="C845" s="441" t="s">
        <v>89</v>
      </c>
      <c r="D845" s="763">
        <v>53784.99</v>
      </c>
      <c r="E845" s="764"/>
      <c r="F845" s="868"/>
      <c r="G845" s="868" t="s">
        <v>1513</v>
      </c>
      <c r="H845" s="768"/>
    </row>
    <row r="846" spans="1:8" ht="25.5">
      <c r="A846" s="439">
        <v>7130352012</v>
      </c>
      <c r="B846" s="440" t="s">
        <v>1806</v>
      </c>
      <c r="C846" s="441" t="s">
        <v>89</v>
      </c>
      <c r="D846" s="763">
        <v>57370.66</v>
      </c>
      <c r="E846" s="764"/>
      <c r="F846" s="868"/>
      <c r="G846" s="868" t="s">
        <v>1513</v>
      </c>
      <c r="H846" s="768"/>
    </row>
    <row r="847" spans="1:8" ht="25.5">
      <c r="A847" s="439">
        <v>7130352013</v>
      </c>
      <c r="B847" s="440" t="s">
        <v>1807</v>
      </c>
      <c r="C847" s="441" t="s">
        <v>89</v>
      </c>
      <c r="D847" s="763">
        <v>58685.4</v>
      </c>
      <c r="E847" s="764"/>
      <c r="F847" s="868"/>
      <c r="G847" s="868" t="s">
        <v>1513</v>
      </c>
      <c r="H847" s="768"/>
    </row>
    <row r="848" spans="1:8" ht="25.5">
      <c r="A848" s="439">
        <v>7130352014</v>
      </c>
      <c r="B848" s="440" t="s">
        <v>1808</v>
      </c>
      <c r="C848" s="441" t="s">
        <v>52</v>
      </c>
      <c r="D848" s="763">
        <v>860.97</v>
      </c>
      <c r="E848" s="764"/>
      <c r="F848" s="868"/>
      <c r="G848" s="868" t="s">
        <v>1513</v>
      </c>
      <c r="H848" s="768"/>
    </row>
    <row r="849" spans="1:8" ht="24.75" customHeight="1">
      <c r="A849" s="439"/>
      <c r="B849" s="872" t="s">
        <v>1809</v>
      </c>
      <c r="C849" s="441"/>
      <c r="D849" s="763"/>
      <c r="E849" s="764"/>
      <c r="F849" s="873"/>
      <c r="G849" s="873"/>
      <c r="H849" s="768"/>
    </row>
    <row r="850" spans="1:8" ht="25.5">
      <c r="A850" s="439">
        <v>7130311015</v>
      </c>
      <c r="B850" s="440" t="s">
        <v>1810</v>
      </c>
      <c r="C850" s="398" t="s">
        <v>378</v>
      </c>
      <c r="D850" s="763">
        <v>150</v>
      </c>
      <c r="E850" s="764"/>
      <c r="F850" s="868"/>
      <c r="G850" s="868" t="s">
        <v>1513</v>
      </c>
      <c r="H850" s="768"/>
    </row>
    <row r="851" spans="1:8" ht="25.5">
      <c r="A851" s="439">
        <v>7130311016</v>
      </c>
      <c r="B851" s="440" t="s">
        <v>1811</v>
      </c>
      <c r="C851" s="398" t="s">
        <v>378</v>
      </c>
      <c r="D851" s="763">
        <v>191.86</v>
      </c>
      <c r="E851" s="764"/>
      <c r="F851" s="868"/>
      <c r="G851" s="868" t="s">
        <v>1513</v>
      </c>
      <c r="H851" s="768"/>
    </row>
    <row r="852" spans="1:8" ht="25.5">
      <c r="A852" s="439">
        <v>7130311017</v>
      </c>
      <c r="B852" s="440" t="s">
        <v>1812</v>
      </c>
      <c r="C852" s="398" t="s">
        <v>378</v>
      </c>
      <c r="D852" s="763">
        <v>280.23</v>
      </c>
      <c r="E852" s="764"/>
      <c r="F852" s="868"/>
      <c r="G852" s="868" t="s">
        <v>1513</v>
      </c>
      <c r="H852" s="768"/>
    </row>
    <row r="853" spans="1:8" ht="25.5">
      <c r="A853" s="439">
        <v>7130311018</v>
      </c>
      <c r="B853" s="440" t="s">
        <v>1813</v>
      </c>
      <c r="C853" s="398" t="s">
        <v>378</v>
      </c>
      <c r="D853" s="763">
        <v>367.43</v>
      </c>
      <c r="E853" s="764"/>
      <c r="F853" s="868"/>
      <c r="G853" s="868" t="s">
        <v>1513</v>
      </c>
      <c r="H853" s="768"/>
    </row>
    <row r="854" spans="1:8" ht="25.5">
      <c r="A854" s="439">
        <v>7130311019</v>
      </c>
      <c r="B854" s="440" t="s">
        <v>1814</v>
      </c>
      <c r="C854" s="398" t="s">
        <v>378</v>
      </c>
      <c r="D854" s="763">
        <v>448.83</v>
      </c>
      <c r="E854" s="764"/>
      <c r="F854" s="868"/>
      <c r="G854" s="868" t="s">
        <v>1513</v>
      </c>
      <c r="H854" s="768"/>
    </row>
    <row r="855" spans="1:8" ht="25.5">
      <c r="A855" s="439">
        <v>7130310093</v>
      </c>
      <c r="B855" s="440" t="s">
        <v>1815</v>
      </c>
      <c r="C855" s="398" t="s">
        <v>378</v>
      </c>
      <c r="D855" s="763">
        <v>553.48</v>
      </c>
      <c r="E855" s="764"/>
      <c r="F855" s="868"/>
      <c r="G855" s="868" t="s">
        <v>1513</v>
      </c>
      <c r="H855" s="768"/>
    </row>
    <row r="856" spans="1:8" ht="25.5">
      <c r="A856" s="439">
        <v>7130311020</v>
      </c>
      <c r="B856" s="440" t="s">
        <v>1816</v>
      </c>
      <c r="C856" s="398" t="s">
        <v>378</v>
      </c>
      <c r="D856" s="763">
        <v>656.96</v>
      </c>
      <c r="E856" s="764"/>
      <c r="F856" s="868"/>
      <c r="G856" s="868" t="s">
        <v>1513</v>
      </c>
      <c r="H856" s="768"/>
    </row>
    <row r="857" spans="1:8" ht="25.5">
      <c r="A857" s="439">
        <v>7130311021</v>
      </c>
      <c r="B857" s="440" t="s">
        <v>1817</v>
      </c>
      <c r="C857" s="398" t="s">
        <v>378</v>
      </c>
      <c r="D857" s="763">
        <v>808.12</v>
      </c>
      <c r="E857" s="764"/>
      <c r="F857" s="868"/>
      <c r="G857" s="868" t="s">
        <v>1513</v>
      </c>
      <c r="H857" s="768"/>
    </row>
    <row r="858" spans="1:8" ht="25.5">
      <c r="A858" s="439">
        <v>7130311031</v>
      </c>
      <c r="B858" s="440" t="s">
        <v>1818</v>
      </c>
      <c r="C858" s="398" t="s">
        <v>378</v>
      </c>
      <c r="D858" s="763">
        <v>1017.42</v>
      </c>
      <c r="E858" s="764"/>
      <c r="F858" s="868"/>
      <c r="G858" s="868" t="s">
        <v>1513</v>
      </c>
      <c r="H858" s="768"/>
    </row>
    <row r="859" spans="1:8" ht="25.5">
      <c r="A859" s="439">
        <v>7130311032</v>
      </c>
      <c r="B859" s="440" t="s">
        <v>1819</v>
      </c>
      <c r="C859" s="440" t="s">
        <v>378</v>
      </c>
      <c r="D859" s="763">
        <v>1236.02</v>
      </c>
      <c r="E859" s="764"/>
      <c r="F859" s="868"/>
      <c r="G859" s="868" t="s">
        <v>1513</v>
      </c>
      <c r="H859" s="768"/>
    </row>
    <row r="860" spans="1:8" ht="25.5">
      <c r="A860" s="439">
        <v>7130310094</v>
      </c>
      <c r="B860" s="440" t="s">
        <v>1820</v>
      </c>
      <c r="C860" s="440" t="s">
        <v>378</v>
      </c>
      <c r="D860" s="763">
        <v>1558.11</v>
      </c>
      <c r="E860" s="764"/>
      <c r="F860" s="868"/>
      <c r="G860" s="868" t="s">
        <v>1513</v>
      </c>
      <c r="H860" s="768"/>
    </row>
    <row r="861" spans="1:8" ht="25.5">
      <c r="A861" s="439">
        <v>7130870011</v>
      </c>
      <c r="B861" s="440" t="s">
        <v>1821</v>
      </c>
      <c r="C861" s="441" t="s">
        <v>89</v>
      </c>
      <c r="D861" s="763">
        <v>14206.746262499999</v>
      </c>
      <c r="E861" s="764"/>
      <c r="F861" s="868"/>
      <c r="G861" s="868" t="s">
        <v>1513</v>
      </c>
      <c r="H861" s="768"/>
    </row>
    <row r="862" spans="1:8" ht="25.5">
      <c r="A862" s="439">
        <v>7130870012</v>
      </c>
      <c r="B862" s="440" t="s">
        <v>1822</v>
      </c>
      <c r="C862" s="441" t="s">
        <v>89</v>
      </c>
      <c r="D862" s="763">
        <v>11471.81</v>
      </c>
      <c r="E862" s="764"/>
      <c r="F862" s="868"/>
      <c r="G862" s="868" t="s">
        <v>1513</v>
      </c>
      <c r="H862" s="768"/>
    </row>
    <row r="863" spans="1:8" ht="25.5">
      <c r="A863" s="439">
        <v>7132490002</v>
      </c>
      <c r="B863" s="440" t="s">
        <v>1823</v>
      </c>
      <c r="C863" s="441" t="s">
        <v>1824</v>
      </c>
      <c r="D863" s="763">
        <v>1353.38</v>
      </c>
      <c r="E863" s="764"/>
      <c r="F863" s="868"/>
      <c r="G863" s="868" t="s">
        <v>1513</v>
      </c>
      <c r="H863" s="768"/>
    </row>
    <row r="864" spans="1:8" ht="15">
      <c r="A864" s="439">
        <v>7130870014</v>
      </c>
      <c r="B864" s="440" t="s">
        <v>1825</v>
      </c>
      <c r="C864" s="441" t="s">
        <v>193</v>
      </c>
      <c r="D864" s="763">
        <v>333.44</v>
      </c>
      <c r="E864" s="764"/>
      <c r="F864" s="868"/>
      <c r="G864" s="868" t="s">
        <v>1513</v>
      </c>
      <c r="H864" s="768"/>
    </row>
    <row r="865" spans="1:8" ht="30" customHeight="1">
      <c r="A865" s="439">
        <v>7132461002</v>
      </c>
      <c r="B865" s="440" t="s">
        <v>1826</v>
      </c>
      <c r="C865" s="441" t="s">
        <v>193</v>
      </c>
      <c r="D865" s="763" t="s">
        <v>1856</v>
      </c>
      <c r="E865" s="764"/>
      <c r="F865" s="868"/>
      <c r="G865" s="789" t="s">
        <v>1924</v>
      </c>
      <c r="H865" s="768"/>
    </row>
    <row r="866" spans="1:8">
      <c r="A866" s="439"/>
      <c r="B866" s="872" t="s">
        <v>1827</v>
      </c>
      <c r="C866" s="441"/>
      <c r="D866" s="763"/>
      <c r="E866" s="764"/>
      <c r="F866" s="873"/>
      <c r="G866" s="439"/>
      <c r="H866" s="768"/>
    </row>
    <row r="867" spans="1:8" ht="89.25">
      <c r="A867" s="439">
        <v>7131941008</v>
      </c>
      <c r="B867" s="440" t="s">
        <v>1828</v>
      </c>
      <c r="C867" s="441" t="s">
        <v>89</v>
      </c>
      <c r="D867" s="763">
        <v>4368664.87</v>
      </c>
      <c r="E867" s="764"/>
      <c r="F867" s="868"/>
      <c r="G867" s="868" t="s">
        <v>1513</v>
      </c>
      <c r="H867" s="768"/>
    </row>
    <row r="868" spans="1:8" ht="89.25">
      <c r="A868" s="439">
        <v>7131941009</v>
      </c>
      <c r="B868" s="440" t="s">
        <v>1829</v>
      </c>
      <c r="C868" s="441" t="s">
        <v>89</v>
      </c>
      <c r="D868" s="763">
        <v>3320749.03</v>
      </c>
      <c r="E868" s="764"/>
      <c r="F868" s="868"/>
      <c r="G868" s="868" t="s">
        <v>1513</v>
      </c>
      <c r="H868" s="768"/>
    </row>
    <row r="869" spans="1:8" ht="89.25">
      <c r="A869" s="439">
        <v>7131941010</v>
      </c>
      <c r="B869" s="440" t="s">
        <v>1830</v>
      </c>
      <c r="C869" s="441" t="s">
        <v>89</v>
      </c>
      <c r="D869" s="763">
        <v>2701840.91</v>
      </c>
      <c r="E869" s="764"/>
      <c r="F869" s="868"/>
      <c r="G869" s="868" t="s">
        <v>1513</v>
      </c>
      <c r="H869" s="768"/>
    </row>
    <row r="870" spans="1:8" ht="89.25">
      <c r="A870" s="439">
        <v>7131941011</v>
      </c>
      <c r="B870" s="440" t="s">
        <v>1831</v>
      </c>
      <c r="C870" s="441" t="s">
        <v>89</v>
      </c>
      <c r="D870" s="763">
        <v>2385698.5299999998</v>
      </c>
      <c r="E870" s="764"/>
      <c r="F870" s="868"/>
      <c r="G870" s="868" t="s">
        <v>1513</v>
      </c>
      <c r="H870" s="768"/>
    </row>
    <row r="871" spans="1:8" ht="25.5">
      <c r="A871" s="439">
        <v>7130310091</v>
      </c>
      <c r="B871" s="440" t="s">
        <v>1832</v>
      </c>
      <c r="C871" s="441" t="s">
        <v>193</v>
      </c>
      <c r="D871" s="763">
        <v>1239.51</v>
      </c>
      <c r="E871" s="764"/>
      <c r="F871" s="868"/>
      <c r="G871" s="868" t="s">
        <v>1513</v>
      </c>
      <c r="H871" s="768"/>
    </row>
    <row r="872" spans="1:8" ht="153">
      <c r="A872" s="439">
        <v>7131960012</v>
      </c>
      <c r="B872" s="440" t="s">
        <v>1833</v>
      </c>
      <c r="C872" s="441" t="s">
        <v>93</v>
      </c>
      <c r="D872" s="763">
        <v>1721033.26</v>
      </c>
      <c r="E872" s="764"/>
      <c r="F872" s="868"/>
      <c r="G872" s="868" t="s">
        <v>1513</v>
      </c>
      <c r="H872" s="768"/>
    </row>
    <row r="873" spans="1:8" ht="186.75">
      <c r="A873" s="439">
        <v>7131960013</v>
      </c>
      <c r="B873" s="440" t="s">
        <v>1834</v>
      </c>
      <c r="C873" s="441" t="s">
        <v>93</v>
      </c>
      <c r="D873" s="763">
        <v>1721033.26</v>
      </c>
      <c r="E873" s="764"/>
      <c r="F873" s="868"/>
      <c r="G873" s="868" t="s">
        <v>1513</v>
      </c>
      <c r="H873" s="768"/>
    </row>
    <row r="874" spans="1:8" ht="158.25">
      <c r="A874" s="439">
        <v>7131960014</v>
      </c>
      <c r="B874" s="440" t="s">
        <v>1835</v>
      </c>
      <c r="C874" s="441" t="s">
        <v>93</v>
      </c>
      <c r="D874" s="763">
        <v>1182257.4024749522</v>
      </c>
      <c r="E874" s="764"/>
      <c r="F874" s="868"/>
      <c r="G874" s="868" t="s">
        <v>1513</v>
      </c>
      <c r="H874" s="768"/>
    </row>
    <row r="875" spans="1:8" ht="144">
      <c r="A875" s="439">
        <v>7131960015</v>
      </c>
      <c r="B875" s="440" t="s">
        <v>1836</v>
      </c>
      <c r="C875" s="441" t="s">
        <v>93</v>
      </c>
      <c r="D875" s="763">
        <v>1182257.3999999999</v>
      </c>
      <c r="E875" s="764"/>
      <c r="F875" s="868"/>
      <c r="G875" s="868" t="s">
        <v>1513</v>
      </c>
      <c r="H875" s="768"/>
    </row>
    <row r="876" spans="1:8" ht="25.5">
      <c r="A876" s="439">
        <v>7132230001</v>
      </c>
      <c r="B876" s="440" t="s">
        <v>1837</v>
      </c>
      <c r="C876" s="441" t="s">
        <v>93</v>
      </c>
      <c r="D876" s="763">
        <v>67006.48</v>
      </c>
      <c r="E876" s="764"/>
      <c r="F876" s="868"/>
      <c r="G876" s="868" t="s">
        <v>1513</v>
      </c>
      <c r="H876" s="768"/>
    </row>
    <row r="877" spans="1:8" ht="25.5">
      <c r="A877" s="439">
        <v>7132230003</v>
      </c>
      <c r="B877" s="440" t="s">
        <v>1838</v>
      </c>
      <c r="C877" s="441" t="s">
        <v>93</v>
      </c>
      <c r="D877" s="763">
        <v>55527.95</v>
      </c>
      <c r="E877" s="764"/>
      <c r="F877" s="868"/>
      <c r="G877" s="868" t="s">
        <v>1513</v>
      </c>
      <c r="H877" s="768"/>
    </row>
    <row r="878" spans="1:8" ht="25.5">
      <c r="A878" s="439">
        <v>7132230004</v>
      </c>
      <c r="B878" s="440" t="s">
        <v>1839</v>
      </c>
      <c r="C878" s="441" t="s">
        <v>93</v>
      </c>
      <c r="D878" s="763">
        <v>125922.46</v>
      </c>
      <c r="E878" s="764"/>
      <c r="F878" s="868"/>
      <c r="G878" s="868" t="s">
        <v>1513</v>
      </c>
      <c r="H878" s="768"/>
    </row>
    <row r="879" spans="1:8">
      <c r="A879" s="439">
        <v>7130641035</v>
      </c>
      <c r="B879" s="440" t="s">
        <v>1914</v>
      </c>
      <c r="C879" s="441" t="s">
        <v>644</v>
      </c>
      <c r="D879" s="763">
        <v>1487.06</v>
      </c>
      <c r="E879" s="764" t="s">
        <v>1999</v>
      </c>
      <c r="F879" s="764"/>
      <c r="G879" s="764"/>
    </row>
    <row r="880" spans="1:8" ht="25.5">
      <c r="A880" s="439">
        <v>7132461804</v>
      </c>
      <c r="B880" s="440" t="s">
        <v>1915</v>
      </c>
      <c r="C880" s="441" t="s">
        <v>644</v>
      </c>
      <c r="D880" s="763">
        <v>1294.3399999999999</v>
      </c>
      <c r="E880" s="808" t="s">
        <v>2000</v>
      </c>
      <c r="F880" s="764"/>
      <c r="G880" s="764"/>
    </row>
    <row r="881" spans="1:8" ht="29.25" customHeight="1">
      <c r="A881" s="760">
        <v>7131950210</v>
      </c>
      <c r="B881" s="386" t="s">
        <v>1970</v>
      </c>
      <c r="C881" s="385" t="s">
        <v>93</v>
      </c>
      <c r="D881" s="763">
        <v>22892.01</v>
      </c>
      <c r="E881" s="770" t="s">
        <v>2001</v>
      </c>
      <c r="F881" s="772"/>
      <c r="G881" s="764"/>
      <c r="H881" s="768"/>
    </row>
    <row r="882" spans="1:8" ht="29.25" customHeight="1">
      <c r="A882" s="760">
        <v>7131382840</v>
      </c>
      <c r="B882" s="386" t="s">
        <v>1973</v>
      </c>
      <c r="C882" s="385" t="s">
        <v>14</v>
      </c>
      <c r="D882" s="763">
        <v>250750</v>
      </c>
      <c r="E882" s="770" t="s">
        <v>2002</v>
      </c>
      <c r="F882" s="772"/>
      <c r="G882" s="942" t="s">
        <v>1916</v>
      </c>
      <c r="H882" s="768"/>
    </row>
    <row r="883" spans="1:8" ht="29.25" customHeight="1">
      <c r="A883" s="760">
        <v>7131300014</v>
      </c>
      <c r="B883" s="386" t="s">
        <v>1974</v>
      </c>
      <c r="C883" s="385" t="s">
        <v>14</v>
      </c>
      <c r="D883" s="763">
        <v>20532</v>
      </c>
      <c r="E883" s="770" t="s">
        <v>2003</v>
      </c>
      <c r="F883" s="772"/>
      <c r="G883" s="942" t="s">
        <v>1916</v>
      </c>
      <c r="H883" s="768"/>
    </row>
    <row r="884" spans="1:8" ht="29.25" customHeight="1">
      <c r="A884" s="760">
        <v>7131300015</v>
      </c>
      <c r="B884" s="386" t="s">
        <v>1975</v>
      </c>
      <c r="C884" s="385" t="s">
        <v>14</v>
      </c>
      <c r="D884" s="763">
        <v>3315.8</v>
      </c>
      <c r="E884" s="770" t="s">
        <v>2004</v>
      </c>
      <c r="F884" s="772"/>
      <c r="G884" s="942" t="s">
        <v>1916</v>
      </c>
      <c r="H884" s="768"/>
    </row>
    <row r="885" spans="1:8" ht="29.25" customHeight="1">
      <c r="A885" s="760">
        <v>7131300016</v>
      </c>
      <c r="B885" s="386" t="s">
        <v>1976</v>
      </c>
      <c r="C885" s="385" t="s">
        <v>14</v>
      </c>
      <c r="D885" s="763">
        <v>4576.04</v>
      </c>
      <c r="E885" s="770" t="s">
        <v>2005</v>
      </c>
      <c r="F885" s="772"/>
      <c r="G885" s="942" t="s">
        <v>1916</v>
      </c>
      <c r="H885" s="768"/>
    </row>
    <row r="886" spans="1:8" ht="29.25" customHeight="1">
      <c r="A886" s="760">
        <v>7131300017</v>
      </c>
      <c r="B886" s="386" t="s">
        <v>1977</v>
      </c>
      <c r="C886" s="385" t="s">
        <v>14</v>
      </c>
      <c r="D886" s="763">
        <v>290.27999999999997</v>
      </c>
      <c r="E886" s="770" t="s">
        <v>2006</v>
      </c>
      <c r="F886" s="772"/>
      <c r="G886" s="942" t="s">
        <v>1916</v>
      </c>
      <c r="H886" s="768"/>
    </row>
    <row r="887" spans="1:8" ht="29.25" customHeight="1">
      <c r="A887" s="760">
        <v>7131300018</v>
      </c>
      <c r="B887" s="386" t="s">
        <v>1978</v>
      </c>
      <c r="C887" s="385" t="s">
        <v>14</v>
      </c>
      <c r="D887" s="763">
        <v>20414</v>
      </c>
      <c r="E887" s="770" t="s">
        <v>2007</v>
      </c>
      <c r="F887" s="772"/>
      <c r="G887" s="942" t="s">
        <v>1916</v>
      </c>
      <c r="H887" s="768"/>
    </row>
    <row r="888" spans="1:8" ht="29.25" customHeight="1">
      <c r="A888" s="760">
        <v>7131960101</v>
      </c>
      <c r="B888" s="386" t="s">
        <v>1979</v>
      </c>
      <c r="C888" s="385" t="s">
        <v>1994</v>
      </c>
      <c r="D888" s="763">
        <v>205202</v>
      </c>
      <c r="E888" s="770" t="s">
        <v>2008</v>
      </c>
      <c r="F888" s="772"/>
      <c r="G888" s="942" t="s">
        <v>1916</v>
      </c>
      <c r="H888" s="768"/>
    </row>
    <row r="889" spans="1:8" ht="29.25" customHeight="1">
      <c r="A889" s="760">
        <v>7131960102</v>
      </c>
      <c r="B889" s="386" t="s">
        <v>1980</v>
      </c>
      <c r="C889" s="385" t="s">
        <v>1994</v>
      </c>
      <c r="D889" s="763">
        <v>205202</v>
      </c>
      <c r="E889" s="770" t="s">
        <v>2009</v>
      </c>
      <c r="F889" s="772"/>
      <c r="G889" s="942" t="s">
        <v>1916</v>
      </c>
      <c r="H889" s="768"/>
    </row>
    <row r="890" spans="1:8" ht="29.25" customHeight="1">
      <c r="A890" s="760">
        <v>7131960103</v>
      </c>
      <c r="B890" s="386" t="s">
        <v>1981</v>
      </c>
      <c r="C890" s="385" t="s">
        <v>1994</v>
      </c>
      <c r="D890" s="763">
        <v>211574</v>
      </c>
      <c r="E890" s="770" t="s">
        <v>2010</v>
      </c>
      <c r="F890" s="772"/>
      <c r="G890" s="942" t="s">
        <v>1916</v>
      </c>
      <c r="H890" s="768"/>
    </row>
    <row r="891" spans="1:8" ht="89.25" customHeight="1">
      <c r="A891" s="760">
        <v>7131961532</v>
      </c>
      <c r="B891" s="386" t="s">
        <v>1982</v>
      </c>
      <c r="C891" s="385" t="s">
        <v>1994</v>
      </c>
      <c r="D891" s="763">
        <v>430700</v>
      </c>
      <c r="E891" s="770" t="s">
        <v>2011</v>
      </c>
      <c r="F891" s="772"/>
      <c r="G891" s="942" t="s">
        <v>1916</v>
      </c>
      <c r="H891" s="768"/>
    </row>
    <row r="892" spans="1:8" ht="29.25" customHeight="1">
      <c r="A892" s="760">
        <v>7130310101</v>
      </c>
      <c r="B892" s="386" t="s">
        <v>1983</v>
      </c>
      <c r="C892" s="385" t="s">
        <v>29</v>
      </c>
      <c r="D892" s="763">
        <v>159.30000000000001</v>
      </c>
      <c r="E892" s="770" t="s">
        <v>2012</v>
      </c>
      <c r="F892" s="772"/>
      <c r="G892" s="942" t="s">
        <v>1916</v>
      </c>
      <c r="H892" s="768"/>
    </row>
    <row r="893" spans="1:8" ht="29.25" customHeight="1">
      <c r="A893" s="760">
        <v>7130640033</v>
      </c>
      <c r="B893" s="386" t="s">
        <v>1984</v>
      </c>
      <c r="C893" s="385" t="s">
        <v>29</v>
      </c>
      <c r="D893" s="763">
        <v>88.5</v>
      </c>
      <c r="E893" s="770" t="s">
        <v>1984</v>
      </c>
      <c r="F893" s="772"/>
      <c r="G893" s="942" t="s">
        <v>1916</v>
      </c>
      <c r="H893" s="768"/>
    </row>
    <row r="894" spans="1:8" ht="41.25" customHeight="1">
      <c r="A894" s="760">
        <v>7132468020</v>
      </c>
      <c r="B894" s="386" t="s">
        <v>1985</v>
      </c>
      <c r="C894" s="385" t="s">
        <v>1994</v>
      </c>
      <c r="D894" s="763">
        <v>142190</v>
      </c>
      <c r="E894" s="770" t="s">
        <v>2013</v>
      </c>
      <c r="F894" s="772"/>
      <c r="G894" s="942" t="s">
        <v>1916</v>
      </c>
      <c r="H894" s="768"/>
    </row>
    <row r="895" spans="1:8" ht="29.25" customHeight="1">
      <c r="A895" s="760">
        <v>7130310105</v>
      </c>
      <c r="B895" s="386" t="s">
        <v>1986</v>
      </c>
      <c r="C895" s="385" t="s">
        <v>29</v>
      </c>
      <c r="D895" s="763">
        <v>312.7</v>
      </c>
      <c r="E895" s="770" t="s">
        <v>2014</v>
      </c>
      <c r="F895" s="772"/>
      <c r="G895" s="942" t="s">
        <v>1916</v>
      </c>
      <c r="H895" s="768"/>
    </row>
    <row r="896" spans="1:8" ht="29.25" customHeight="1">
      <c r="A896" s="760">
        <v>7130310106</v>
      </c>
      <c r="B896" s="386" t="s">
        <v>1987</v>
      </c>
      <c r="C896" s="385" t="s">
        <v>29</v>
      </c>
      <c r="D896" s="763">
        <v>247.8</v>
      </c>
      <c r="E896" s="770" t="s">
        <v>2015</v>
      </c>
      <c r="F896" s="772"/>
      <c r="G896" s="942" t="s">
        <v>1916</v>
      </c>
      <c r="H896" s="768"/>
    </row>
    <row r="897" spans="1:8" ht="29.25" customHeight="1">
      <c r="A897" s="760">
        <v>7130310109</v>
      </c>
      <c r="B897" s="386" t="s">
        <v>1988</v>
      </c>
      <c r="C897" s="385" t="s">
        <v>29</v>
      </c>
      <c r="D897" s="763">
        <v>348.1</v>
      </c>
      <c r="E897" s="770" t="s">
        <v>2016</v>
      </c>
      <c r="F897" s="772"/>
      <c r="G897" s="942" t="s">
        <v>1916</v>
      </c>
      <c r="H897" s="768"/>
    </row>
    <row r="898" spans="1:8" ht="29.25" customHeight="1">
      <c r="A898" s="760"/>
      <c r="B898" s="386" t="s">
        <v>1989</v>
      </c>
      <c r="C898" s="385"/>
      <c r="D898" s="763"/>
      <c r="E898" s="770"/>
      <c r="F898" s="772"/>
      <c r="G898" s="942" t="s">
        <v>1916</v>
      </c>
      <c r="H898" s="768"/>
    </row>
    <row r="899" spans="1:8" ht="29.25" customHeight="1">
      <c r="A899" s="760">
        <v>7131900501</v>
      </c>
      <c r="B899" s="386" t="s">
        <v>1990</v>
      </c>
      <c r="C899" s="385" t="s">
        <v>14</v>
      </c>
      <c r="D899" s="763">
        <v>25.96</v>
      </c>
      <c r="E899" s="770" t="s">
        <v>2017</v>
      </c>
      <c r="F899" s="772"/>
      <c r="G899" s="942" t="s">
        <v>1916</v>
      </c>
      <c r="H899" s="768"/>
    </row>
    <row r="900" spans="1:8" ht="29.25" customHeight="1">
      <c r="A900" s="760">
        <v>7131900504</v>
      </c>
      <c r="B900" s="386" t="s">
        <v>1991</v>
      </c>
      <c r="C900" s="385" t="s">
        <v>14</v>
      </c>
      <c r="D900" s="763">
        <v>27.14</v>
      </c>
      <c r="E900" s="770" t="s">
        <v>2018</v>
      </c>
      <c r="F900" s="772"/>
      <c r="G900" s="942" t="s">
        <v>1916</v>
      </c>
      <c r="H900" s="768"/>
    </row>
    <row r="901" spans="1:8" ht="29.25" customHeight="1">
      <c r="A901" s="760">
        <v>7131900505</v>
      </c>
      <c r="B901" s="386" t="s">
        <v>1992</v>
      </c>
      <c r="C901" s="385" t="s">
        <v>14</v>
      </c>
      <c r="D901" s="763">
        <v>28.32</v>
      </c>
      <c r="E901" s="770" t="s">
        <v>2019</v>
      </c>
      <c r="F901" s="772"/>
      <c r="G901" s="942" t="s">
        <v>1916</v>
      </c>
      <c r="H901" s="768"/>
    </row>
    <row r="902" spans="1:8" ht="29.25" customHeight="1">
      <c r="A902" s="760">
        <v>7131900525</v>
      </c>
      <c r="B902" s="386" t="s">
        <v>1993</v>
      </c>
      <c r="C902" s="385" t="s">
        <v>14</v>
      </c>
      <c r="D902" s="763">
        <v>25.96</v>
      </c>
      <c r="E902" s="770" t="s">
        <v>2020</v>
      </c>
      <c r="F902" s="772"/>
      <c r="G902" s="942" t="s">
        <v>1916</v>
      </c>
      <c r="H902" s="768"/>
    </row>
    <row r="903" spans="1:8" ht="29.25" customHeight="1">
      <c r="A903" s="760">
        <v>7130310108</v>
      </c>
      <c r="B903" s="386" t="s">
        <v>1995</v>
      </c>
      <c r="C903" s="385" t="s">
        <v>361</v>
      </c>
      <c r="D903" s="763">
        <v>431043.65</v>
      </c>
      <c r="E903" s="770" t="s">
        <v>2021</v>
      </c>
      <c r="F903" s="772"/>
      <c r="G903" s="942" t="s">
        <v>1916</v>
      </c>
      <c r="H903" s="768"/>
    </row>
    <row r="904" spans="1:8" ht="29.25" customHeight="1">
      <c r="A904" s="760">
        <v>7132504016</v>
      </c>
      <c r="B904" s="386" t="s">
        <v>1996</v>
      </c>
      <c r="C904" s="385" t="s">
        <v>89</v>
      </c>
      <c r="D904" s="763">
        <v>96760</v>
      </c>
      <c r="E904" s="770" t="s">
        <v>2022</v>
      </c>
      <c r="F904" s="772"/>
      <c r="G904" s="942" t="s">
        <v>1916</v>
      </c>
      <c r="H904" s="768"/>
    </row>
    <row r="905" spans="1:8" ht="29.25" customHeight="1">
      <c r="A905" s="760">
        <v>7131961530</v>
      </c>
      <c r="B905" s="386" t="s">
        <v>1997</v>
      </c>
      <c r="C905" s="385" t="s">
        <v>347</v>
      </c>
      <c r="D905" s="763">
        <v>5780.82</v>
      </c>
      <c r="E905" s="770" t="s">
        <v>2023</v>
      </c>
      <c r="F905" s="772"/>
      <c r="G905" s="942" t="s">
        <v>1916</v>
      </c>
      <c r="H905" s="768"/>
    </row>
    <row r="906" spans="1:8" ht="29.25" customHeight="1">
      <c r="A906" s="760">
        <v>7130530610</v>
      </c>
      <c r="B906" s="386" t="s">
        <v>1998</v>
      </c>
      <c r="C906" s="385" t="s">
        <v>89</v>
      </c>
      <c r="D906" s="763">
        <v>17702.09</v>
      </c>
      <c r="E906" s="770" t="s">
        <v>2024</v>
      </c>
      <c r="F906" s="772"/>
      <c r="G906" s="942" t="s">
        <v>1916</v>
      </c>
      <c r="H906" s="768"/>
    </row>
  </sheetData>
  <mergeCells count="3">
    <mergeCell ref="B1:D1"/>
    <mergeCell ref="A2:E2"/>
    <mergeCell ref="F3:G3"/>
  </mergeCells>
  <pageMargins left="0.7" right="0.7" top="0.75" bottom="0.75" header="0.3" footer="0.3"/>
  <pageSetup paperSize="9" orientation="portrait"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P79"/>
  <sheetViews>
    <sheetView zoomScaleNormal="100" zoomScaleSheetLayoutView="70" workbookViewId="0">
      <pane xSplit="3" ySplit="7" topLeftCell="D8" activePane="bottomRight" state="frozen"/>
      <selection pane="topRight" activeCell="D1" sqref="D1"/>
      <selection pane="bottomLeft" activeCell="A8" sqref="A8"/>
      <selection pane="bottomRight" activeCell="C18" sqref="C18"/>
    </sheetView>
  </sheetViews>
  <sheetFormatPr defaultRowHeight="12.75"/>
  <cols>
    <col min="1" max="1" width="4.28515625" style="1" customWidth="1"/>
    <col min="2" max="2" width="43.7109375" style="3" customWidth="1"/>
    <col min="3" max="3" width="20" style="35" customWidth="1"/>
    <col min="4" max="4" width="5.5703125" style="1" customWidth="1"/>
    <col min="5" max="5" width="7.140625" style="10" customWidth="1"/>
    <col min="6" max="6" width="11.28515625" style="10" customWidth="1"/>
    <col min="7" max="7" width="13.7109375" style="10" customWidth="1"/>
    <col min="8" max="8" width="6.5703125" style="10" bestFit="1" customWidth="1"/>
    <col min="9" max="9" width="10.85546875" style="10" bestFit="1" customWidth="1"/>
    <col min="10" max="10" width="13.85546875" style="10" customWidth="1"/>
    <col min="11" max="11" width="6.5703125" style="10" bestFit="1" customWidth="1"/>
    <col min="12" max="12" width="11.42578125" style="10" customWidth="1"/>
    <col min="13" max="13" width="17" style="10" customWidth="1"/>
    <col min="14" max="14" width="20.140625" style="3" customWidth="1"/>
    <col min="15" max="15" width="21.140625" style="3" customWidth="1"/>
    <col min="16" max="255" width="9.140625" style="3"/>
    <col min="256" max="256" width="4.28515625" style="3" customWidth="1"/>
    <col min="257" max="257" width="42.85546875" style="3" customWidth="1"/>
    <col min="258" max="258" width="14.85546875" style="3" customWidth="1"/>
    <col min="259" max="259" width="5.5703125" style="3" customWidth="1"/>
    <col min="260" max="260" width="7.140625" style="3" customWidth="1"/>
    <col min="261" max="261" width="10.140625" style="3" customWidth="1"/>
    <col min="262" max="262" width="12.28515625" style="3" customWidth="1"/>
    <col min="263" max="263" width="6.5703125" style="3" bestFit="1" customWidth="1"/>
    <col min="264" max="264" width="9.85546875" style="3" bestFit="1" customWidth="1"/>
    <col min="265" max="265" width="12.28515625" style="3" customWidth="1"/>
    <col min="266" max="266" width="6.5703125" style="3" bestFit="1" customWidth="1"/>
    <col min="267" max="267" width="9.5703125" style="3" customWidth="1"/>
    <col min="268" max="268" width="12.28515625" style="3" customWidth="1"/>
    <col min="269" max="269" width="29.28515625" style="3" customWidth="1"/>
    <col min="270" max="270" width="13.28515625" style="3" bestFit="1" customWidth="1"/>
    <col min="271" max="271" width="13.140625" style="3" customWidth="1"/>
    <col min="272" max="511" width="9.140625" style="3"/>
    <col min="512" max="512" width="4.28515625" style="3" customWidth="1"/>
    <col min="513" max="513" width="42.85546875" style="3" customWidth="1"/>
    <col min="514" max="514" width="14.85546875" style="3" customWidth="1"/>
    <col min="515" max="515" width="5.5703125" style="3" customWidth="1"/>
    <col min="516" max="516" width="7.140625" style="3" customWidth="1"/>
    <col min="517" max="517" width="10.140625" style="3" customWidth="1"/>
    <col min="518" max="518" width="12.28515625" style="3" customWidth="1"/>
    <col min="519" max="519" width="6.5703125" style="3" bestFit="1" customWidth="1"/>
    <col min="520" max="520" width="9.85546875" style="3" bestFit="1" customWidth="1"/>
    <col min="521" max="521" width="12.28515625" style="3" customWidth="1"/>
    <col min="522" max="522" width="6.5703125" style="3" bestFit="1" customWidth="1"/>
    <col min="523" max="523" width="9.5703125" style="3" customWidth="1"/>
    <col min="524" max="524" width="12.28515625" style="3" customWidth="1"/>
    <col min="525" max="525" width="29.28515625" style="3" customWidth="1"/>
    <col min="526" max="526" width="13.28515625" style="3" bestFit="1" customWidth="1"/>
    <col min="527" max="527" width="13.140625" style="3" customWidth="1"/>
    <col min="528" max="767" width="9.140625" style="3"/>
    <col min="768" max="768" width="4.28515625" style="3" customWidth="1"/>
    <col min="769" max="769" width="42.85546875" style="3" customWidth="1"/>
    <col min="770" max="770" width="14.85546875" style="3" customWidth="1"/>
    <col min="771" max="771" width="5.5703125" style="3" customWidth="1"/>
    <col min="772" max="772" width="7.140625" style="3" customWidth="1"/>
    <col min="773" max="773" width="10.140625" style="3" customWidth="1"/>
    <col min="774" max="774" width="12.28515625" style="3" customWidth="1"/>
    <col min="775" max="775" width="6.5703125" style="3" bestFit="1" customWidth="1"/>
    <col min="776" max="776" width="9.85546875" style="3" bestFit="1" customWidth="1"/>
    <col min="777" max="777" width="12.28515625" style="3" customWidth="1"/>
    <col min="778" max="778" width="6.5703125" style="3" bestFit="1" customWidth="1"/>
    <col min="779" max="779" width="9.5703125" style="3" customWidth="1"/>
    <col min="780" max="780" width="12.28515625" style="3" customWidth="1"/>
    <col min="781" max="781" width="29.28515625" style="3" customWidth="1"/>
    <col min="782" max="782" width="13.28515625" style="3" bestFit="1" customWidth="1"/>
    <col min="783" max="783" width="13.140625" style="3" customWidth="1"/>
    <col min="784" max="1023" width="9.140625" style="3"/>
    <col min="1024" max="1024" width="4.28515625" style="3" customWidth="1"/>
    <col min="1025" max="1025" width="42.85546875" style="3" customWidth="1"/>
    <col min="1026" max="1026" width="14.85546875" style="3" customWidth="1"/>
    <col min="1027" max="1027" width="5.5703125" style="3" customWidth="1"/>
    <col min="1028" max="1028" width="7.140625" style="3" customWidth="1"/>
    <col min="1029" max="1029" width="10.140625" style="3" customWidth="1"/>
    <col min="1030" max="1030" width="12.28515625" style="3" customWidth="1"/>
    <col min="1031" max="1031" width="6.5703125" style="3" bestFit="1" customWidth="1"/>
    <col min="1032" max="1032" width="9.85546875" style="3" bestFit="1" customWidth="1"/>
    <col min="1033" max="1033" width="12.28515625" style="3" customWidth="1"/>
    <col min="1034" max="1034" width="6.5703125" style="3" bestFit="1" customWidth="1"/>
    <col min="1035" max="1035" width="9.5703125" style="3" customWidth="1"/>
    <col min="1036" max="1036" width="12.28515625" style="3" customWidth="1"/>
    <col min="1037" max="1037" width="29.28515625" style="3" customWidth="1"/>
    <col min="1038" max="1038" width="13.28515625" style="3" bestFit="1" customWidth="1"/>
    <col min="1039" max="1039" width="13.140625" style="3" customWidth="1"/>
    <col min="1040" max="1279" width="9.140625" style="3"/>
    <col min="1280" max="1280" width="4.28515625" style="3" customWidth="1"/>
    <col min="1281" max="1281" width="42.85546875" style="3" customWidth="1"/>
    <col min="1282" max="1282" width="14.85546875" style="3" customWidth="1"/>
    <col min="1283" max="1283" width="5.5703125" style="3" customWidth="1"/>
    <col min="1284" max="1284" width="7.140625" style="3" customWidth="1"/>
    <col min="1285" max="1285" width="10.140625" style="3" customWidth="1"/>
    <col min="1286" max="1286" width="12.28515625" style="3" customWidth="1"/>
    <col min="1287" max="1287" width="6.5703125" style="3" bestFit="1" customWidth="1"/>
    <col min="1288" max="1288" width="9.85546875" style="3" bestFit="1" customWidth="1"/>
    <col min="1289" max="1289" width="12.28515625" style="3" customWidth="1"/>
    <col min="1290" max="1290" width="6.5703125" style="3" bestFit="1" customWidth="1"/>
    <col min="1291" max="1291" width="9.5703125" style="3" customWidth="1"/>
    <col min="1292" max="1292" width="12.28515625" style="3" customWidth="1"/>
    <col min="1293" max="1293" width="29.28515625" style="3" customWidth="1"/>
    <col min="1294" max="1294" width="13.28515625" style="3" bestFit="1" customWidth="1"/>
    <col min="1295" max="1295" width="13.140625" style="3" customWidth="1"/>
    <col min="1296" max="1535" width="9.140625" style="3"/>
    <col min="1536" max="1536" width="4.28515625" style="3" customWidth="1"/>
    <col min="1537" max="1537" width="42.85546875" style="3" customWidth="1"/>
    <col min="1538" max="1538" width="14.85546875" style="3" customWidth="1"/>
    <col min="1539" max="1539" width="5.5703125" style="3" customWidth="1"/>
    <col min="1540" max="1540" width="7.140625" style="3" customWidth="1"/>
    <col min="1541" max="1541" width="10.140625" style="3" customWidth="1"/>
    <col min="1542" max="1542" width="12.28515625" style="3" customWidth="1"/>
    <col min="1543" max="1543" width="6.5703125" style="3" bestFit="1" customWidth="1"/>
    <col min="1544" max="1544" width="9.85546875" style="3" bestFit="1" customWidth="1"/>
    <col min="1545" max="1545" width="12.28515625" style="3" customWidth="1"/>
    <col min="1546" max="1546" width="6.5703125" style="3" bestFit="1" customWidth="1"/>
    <col min="1547" max="1547" width="9.5703125" style="3" customWidth="1"/>
    <col min="1548" max="1548" width="12.28515625" style="3" customWidth="1"/>
    <col min="1549" max="1549" width="29.28515625" style="3" customWidth="1"/>
    <col min="1550" max="1550" width="13.28515625" style="3" bestFit="1" customWidth="1"/>
    <col min="1551" max="1551" width="13.140625" style="3" customWidth="1"/>
    <col min="1552" max="1791" width="9.140625" style="3"/>
    <col min="1792" max="1792" width="4.28515625" style="3" customWidth="1"/>
    <col min="1793" max="1793" width="42.85546875" style="3" customWidth="1"/>
    <col min="1794" max="1794" width="14.85546875" style="3" customWidth="1"/>
    <col min="1795" max="1795" width="5.5703125" style="3" customWidth="1"/>
    <col min="1796" max="1796" width="7.140625" style="3" customWidth="1"/>
    <col min="1797" max="1797" width="10.140625" style="3" customWidth="1"/>
    <col min="1798" max="1798" width="12.28515625" style="3" customWidth="1"/>
    <col min="1799" max="1799" width="6.5703125" style="3" bestFit="1" customWidth="1"/>
    <col min="1800" max="1800" width="9.85546875" style="3" bestFit="1" customWidth="1"/>
    <col min="1801" max="1801" width="12.28515625" style="3" customWidth="1"/>
    <col min="1802" max="1802" width="6.5703125" style="3" bestFit="1" customWidth="1"/>
    <col min="1803" max="1803" width="9.5703125" style="3" customWidth="1"/>
    <col min="1804" max="1804" width="12.28515625" style="3" customWidth="1"/>
    <col min="1805" max="1805" width="29.28515625" style="3" customWidth="1"/>
    <col min="1806" max="1806" width="13.28515625" style="3" bestFit="1" customWidth="1"/>
    <col min="1807" max="1807" width="13.140625" style="3" customWidth="1"/>
    <col min="1808" max="2047" width="9.140625" style="3"/>
    <col min="2048" max="2048" width="4.28515625" style="3" customWidth="1"/>
    <col min="2049" max="2049" width="42.85546875" style="3" customWidth="1"/>
    <col min="2050" max="2050" width="14.85546875" style="3" customWidth="1"/>
    <col min="2051" max="2051" width="5.5703125" style="3" customWidth="1"/>
    <col min="2052" max="2052" width="7.140625" style="3" customWidth="1"/>
    <col min="2053" max="2053" width="10.140625" style="3" customWidth="1"/>
    <col min="2054" max="2054" width="12.28515625" style="3" customWidth="1"/>
    <col min="2055" max="2055" width="6.5703125" style="3" bestFit="1" customWidth="1"/>
    <col min="2056" max="2056" width="9.85546875" style="3" bestFit="1" customWidth="1"/>
    <col min="2057" max="2057" width="12.28515625" style="3" customWidth="1"/>
    <col min="2058" max="2058" width="6.5703125" style="3" bestFit="1" customWidth="1"/>
    <col min="2059" max="2059" width="9.5703125" style="3" customWidth="1"/>
    <col min="2060" max="2060" width="12.28515625" style="3" customWidth="1"/>
    <col min="2061" max="2061" width="29.28515625" style="3" customWidth="1"/>
    <col min="2062" max="2062" width="13.28515625" style="3" bestFit="1" customWidth="1"/>
    <col min="2063" max="2063" width="13.140625" style="3" customWidth="1"/>
    <col min="2064" max="2303" width="9.140625" style="3"/>
    <col min="2304" max="2304" width="4.28515625" style="3" customWidth="1"/>
    <col min="2305" max="2305" width="42.85546875" style="3" customWidth="1"/>
    <col min="2306" max="2306" width="14.85546875" style="3" customWidth="1"/>
    <col min="2307" max="2307" width="5.5703125" style="3" customWidth="1"/>
    <col min="2308" max="2308" width="7.140625" style="3" customWidth="1"/>
    <col min="2309" max="2309" width="10.140625" style="3" customWidth="1"/>
    <col min="2310" max="2310" width="12.28515625" style="3" customWidth="1"/>
    <col min="2311" max="2311" width="6.5703125" style="3" bestFit="1" customWidth="1"/>
    <col min="2312" max="2312" width="9.85546875" style="3" bestFit="1" customWidth="1"/>
    <col min="2313" max="2313" width="12.28515625" style="3" customWidth="1"/>
    <col min="2314" max="2314" width="6.5703125" style="3" bestFit="1" customWidth="1"/>
    <col min="2315" max="2315" width="9.5703125" style="3" customWidth="1"/>
    <col min="2316" max="2316" width="12.28515625" style="3" customWidth="1"/>
    <col min="2317" max="2317" width="29.28515625" style="3" customWidth="1"/>
    <col min="2318" max="2318" width="13.28515625" style="3" bestFit="1" customWidth="1"/>
    <col min="2319" max="2319" width="13.140625" style="3" customWidth="1"/>
    <col min="2320" max="2559" width="9.140625" style="3"/>
    <col min="2560" max="2560" width="4.28515625" style="3" customWidth="1"/>
    <col min="2561" max="2561" width="42.85546875" style="3" customWidth="1"/>
    <col min="2562" max="2562" width="14.85546875" style="3" customWidth="1"/>
    <col min="2563" max="2563" width="5.5703125" style="3" customWidth="1"/>
    <col min="2564" max="2564" width="7.140625" style="3" customWidth="1"/>
    <col min="2565" max="2565" width="10.140625" style="3" customWidth="1"/>
    <col min="2566" max="2566" width="12.28515625" style="3" customWidth="1"/>
    <col min="2567" max="2567" width="6.5703125" style="3" bestFit="1" customWidth="1"/>
    <col min="2568" max="2568" width="9.85546875" style="3" bestFit="1" customWidth="1"/>
    <col min="2569" max="2569" width="12.28515625" style="3" customWidth="1"/>
    <col min="2570" max="2570" width="6.5703125" style="3" bestFit="1" customWidth="1"/>
    <col min="2571" max="2571" width="9.5703125" style="3" customWidth="1"/>
    <col min="2572" max="2572" width="12.28515625" style="3" customWidth="1"/>
    <col min="2573" max="2573" width="29.28515625" style="3" customWidth="1"/>
    <col min="2574" max="2574" width="13.28515625" style="3" bestFit="1" customWidth="1"/>
    <col min="2575" max="2575" width="13.140625" style="3" customWidth="1"/>
    <col min="2576" max="2815" width="9.140625" style="3"/>
    <col min="2816" max="2816" width="4.28515625" style="3" customWidth="1"/>
    <col min="2817" max="2817" width="42.85546875" style="3" customWidth="1"/>
    <col min="2818" max="2818" width="14.85546875" style="3" customWidth="1"/>
    <col min="2819" max="2819" width="5.5703125" style="3" customWidth="1"/>
    <col min="2820" max="2820" width="7.140625" style="3" customWidth="1"/>
    <col min="2821" max="2821" width="10.140625" style="3" customWidth="1"/>
    <col min="2822" max="2822" width="12.28515625" style="3" customWidth="1"/>
    <col min="2823" max="2823" width="6.5703125" style="3" bestFit="1" customWidth="1"/>
    <col min="2824" max="2824" width="9.85546875" style="3" bestFit="1" customWidth="1"/>
    <col min="2825" max="2825" width="12.28515625" style="3" customWidth="1"/>
    <col min="2826" max="2826" width="6.5703125" style="3" bestFit="1" customWidth="1"/>
    <col min="2827" max="2827" width="9.5703125" style="3" customWidth="1"/>
    <col min="2828" max="2828" width="12.28515625" style="3" customWidth="1"/>
    <col min="2829" max="2829" width="29.28515625" style="3" customWidth="1"/>
    <col min="2830" max="2830" width="13.28515625" style="3" bestFit="1" customWidth="1"/>
    <col min="2831" max="2831" width="13.140625" style="3" customWidth="1"/>
    <col min="2832" max="3071" width="9.140625" style="3"/>
    <col min="3072" max="3072" width="4.28515625" style="3" customWidth="1"/>
    <col min="3073" max="3073" width="42.85546875" style="3" customWidth="1"/>
    <col min="3074" max="3074" width="14.85546875" style="3" customWidth="1"/>
    <col min="3075" max="3075" width="5.5703125" style="3" customWidth="1"/>
    <col min="3076" max="3076" width="7.140625" style="3" customWidth="1"/>
    <col min="3077" max="3077" width="10.140625" style="3" customWidth="1"/>
    <col min="3078" max="3078" width="12.28515625" style="3" customWidth="1"/>
    <col min="3079" max="3079" width="6.5703125" style="3" bestFit="1" customWidth="1"/>
    <col min="3080" max="3080" width="9.85546875" style="3" bestFit="1" customWidth="1"/>
    <col min="3081" max="3081" width="12.28515625" style="3" customWidth="1"/>
    <col min="3082" max="3082" width="6.5703125" style="3" bestFit="1" customWidth="1"/>
    <col min="3083" max="3083" width="9.5703125" style="3" customWidth="1"/>
    <col min="3084" max="3084" width="12.28515625" style="3" customWidth="1"/>
    <col min="3085" max="3085" width="29.28515625" style="3" customWidth="1"/>
    <col min="3086" max="3086" width="13.28515625" style="3" bestFit="1" customWidth="1"/>
    <col min="3087" max="3087" width="13.140625" style="3" customWidth="1"/>
    <col min="3088" max="3327" width="9.140625" style="3"/>
    <col min="3328" max="3328" width="4.28515625" style="3" customWidth="1"/>
    <col min="3329" max="3329" width="42.85546875" style="3" customWidth="1"/>
    <col min="3330" max="3330" width="14.85546875" style="3" customWidth="1"/>
    <col min="3331" max="3331" width="5.5703125" style="3" customWidth="1"/>
    <col min="3332" max="3332" width="7.140625" style="3" customWidth="1"/>
    <col min="3333" max="3333" width="10.140625" style="3" customWidth="1"/>
    <col min="3334" max="3334" width="12.28515625" style="3" customWidth="1"/>
    <col min="3335" max="3335" width="6.5703125" style="3" bestFit="1" customWidth="1"/>
    <col min="3336" max="3336" width="9.85546875" style="3" bestFit="1" customWidth="1"/>
    <col min="3337" max="3337" width="12.28515625" style="3" customWidth="1"/>
    <col min="3338" max="3338" width="6.5703125" style="3" bestFit="1" customWidth="1"/>
    <col min="3339" max="3339" width="9.5703125" style="3" customWidth="1"/>
    <col min="3340" max="3340" width="12.28515625" style="3" customWidth="1"/>
    <col min="3341" max="3341" width="29.28515625" style="3" customWidth="1"/>
    <col min="3342" max="3342" width="13.28515625" style="3" bestFit="1" customWidth="1"/>
    <col min="3343" max="3343" width="13.140625" style="3" customWidth="1"/>
    <col min="3344" max="3583" width="9.140625" style="3"/>
    <col min="3584" max="3584" width="4.28515625" style="3" customWidth="1"/>
    <col min="3585" max="3585" width="42.85546875" style="3" customWidth="1"/>
    <col min="3586" max="3586" width="14.85546875" style="3" customWidth="1"/>
    <col min="3587" max="3587" width="5.5703125" style="3" customWidth="1"/>
    <col min="3588" max="3588" width="7.140625" style="3" customWidth="1"/>
    <col min="3589" max="3589" width="10.140625" style="3" customWidth="1"/>
    <col min="3590" max="3590" width="12.28515625" style="3" customWidth="1"/>
    <col min="3591" max="3591" width="6.5703125" style="3" bestFit="1" customWidth="1"/>
    <col min="3592" max="3592" width="9.85546875" style="3" bestFit="1" customWidth="1"/>
    <col min="3593" max="3593" width="12.28515625" style="3" customWidth="1"/>
    <col min="3594" max="3594" width="6.5703125" style="3" bestFit="1" customWidth="1"/>
    <col min="3595" max="3595" width="9.5703125" style="3" customWidth="1"/>
    <col min="3596" max="3596" width="12.28515625" style="3" customWidth="1"/>
    <col min="3597" max="3597" width="29.28515625" style="3" customWidth="1"/>
    <col min="3598" max="3598" width="13.28515625" style="3" bestFit="1" customWidth="1"/>
    <col min="3599" max="3599" width="13.140625" style="3" customWidth="1"/>
    <col min="3600" max="3839" width="9.140625" style="3"/>
    <col min="3840" max="3840" width="4.28515625" style="3" customWidth="1"/>
    <col min="3841" max="3841" width="42.85546875" style="3" customWidth="1"/>
    <col min="3842" max="3842" width="14.85546875" style="3" customWidth="1"/>
    <col min="3843" max="3843" width="5.5703125" style="3" customWidth="1"/>
    <col min="3844" max="3844" width="7.140625" style="3" customWidth="1"/>
    <col min="3845" max="3845" width="10.140625" style="3" customWidth="1"/>
    <col min="3846" max="3846" width="12.28515625" style="3" customWidth="1"/>
    <col min="3847" max="3847" width="6.5703125" style="3" bestFit="1" customWidth="1"/>
    <col min="3848" max="3848" width="9.85546875" style="3" bestFit="1" customWidth="1"/>
    <col min="3849" max="3849" width="12.28515625" style="3" customWidth="1"/>
    <col min="3850" max="3850" width="6.5703125" style="3" bestFit="1" customWidth="1"/>
    <col min="3851" max="3851" width="9.5703125" style="3" customWidth="1"/>
    <col min="3852" max="3852" width="12.28515625" style="3" customWidth="1"/>
    <col min="3853" max="3853" width="29.28515625" style="3" customWidth="1"/>
    <col min="3854" max="3854" width="13.28515625" style="3" bestFit="1" customWidth="1"/>
    <col min="3855" max="3855" width="13.140625" style="3" customWidth="1"/>
    <col min="3856" max="4095" width="9.140625" style="3"/>
    <col min="4096" max="4096" width="4.28515625" style="3" customWidth="1"/>
    <col min="4097" max="4097" width="42.85546875" style="3" customWidth="1"/>
    <col min="4098" max="4098" width="14.85546875" style="3" customWidth="1"/>
    <col min="4099" max="4099" width="5.5703125" style="3" customWidth="1"/>
    <col min="4100" max="4100" width="7.140625" style="3" customWidth="1"/>
    <col min="4101" max="4101" width="10.140625" style="3" customWidth="1"/>
    <col min="4102" max="4102" width="12.28515625" style="3" customWidth="1"/>
    <col min="4103" max="4103" width="6.5703125" style="3" bestFit="1" customWidth="1"/>
    <col min="4104" max="4104" width="9.85546875" style="3" bestFit="1" customWidth="1"/>
    <col min="4105" max="4105" width="12.28515625" style="3" customWidth="1"/>
    <col min="4106" max="4106" width="6.5703125" style="3" bestFit="1" customWidth="1"/>
    <col min="4107" max="4107" width="9.5703125" style="3" customWidth="1"/>
    <col min="4108" max="4108" width="12.28515625" style="3" customWidth="1"/>
    <col min="4109" max="4109" width="29.28515625" style="3" customWidth="1"/>
    <col min="4110" max="4110" width="13.28515625" style="3" bestFit="1" customWidth="1"/>
    <col min="4111" max="4111" width="13.140625" style="3" customWidth="1"/>
    <col min="4112" max="4351" width="9.140625" style="3"/>
    <col min="4352" max="4352" width="4.28515625" style="3" customWidth="1"/>
    <col min="4353" max="4353" width="42.85546875" style="3" customWidth="1"/>
    <col min="4354" max="4354" width="14.85546875" style="3" customWidth="1"/>
    <col min="4355" max="4355" width="5.5703125" style="3" customWidth="1"/>
    <col min="4356" max="4356" width="7.140625" style="3" customWidth="1"/>
    <col min="4357" max="4357" width="10.140625" style="3" customWidth="1"/>
    <col min="4358" max="4358" width="12.28515625" style="3" customWidth="1"/>
    <col min="4359" max="4359" width="6.5703125" style="3" bestFit="1" customWidth="1"/>
    <col min="4360" max="4360" width="9.85546875" style="3" bestFit="1" customWidth="1"/>
    <col min="4361" max="4361" width="12.28515625" style="3" customWidth="1"/>
    <col min="4362" max="4362" width="6.5703125" style="3" bestFit="1" customWidth="1"/>
    <col min="4363" max="4363" width="9.5703125" style="3" customWidth="1"/>
    <col min="4364" max="4364" width="12.28515625" style="3" customWidth="1"/>
    <col min="4365" max="4365" width="29.28515625" style="3" customWidth="1"/>
    <col min="4366" max="4366" width="13.28515625" style="3" bestFit="1" customWidth="1"/>
    <col min="4367" max="4367" width="13.140625" style="3" customWidth="1"/>
    <col min="4368" max="4607" width="9.140625" style="3"/>
    <col min="4608" max="4608" width="4.28515625" style="3" customWidth="1"/>
    <col min="4609" max="4609" width="42.85546875" style="3" customWidth="1"/>
    <col min="4610" max="4610" width="14.85546875" style="3" customWidth="1"/>
    <col min="4611" max="4611" width="5.5703125" style="3" customWidth="1"/>
    <col min="4612" max="4612" width="7.140625" style="3" customWidth="1"/>
    <col min="4613" max="4613" width="10.140625" style="3" customWidth="1"/>
    <col min="4614" max="4614" width="12.28515625" style="3" customWidth="1"/>
    <col min="4615" max="4615" width="6.5703125" style="3" bestFit="1" customWidth="1"/>
    <col min="4616" max="4616" width="9.85546875" style="3" bestFit="1" customWidth="1"/>
    <col min="4617" max="4617" width="12.28515625" style="3" customWidth="1"/>
    <col min="4618" max="4618" width="6.5703125" style="3" bestFit="1" customWidth="1"/>
    <col min="4619" max="4619" width="9.5703125" style="3" customWidth="1"/>
    <col min="4620" max="4620" width="12.28515625" style="3" customWidth="1"/>
    <col min="4621" max="4621" width="29.28515625" style="3" customWidth="1"/>
    <col min="4622" max="4622" width="13.28515625" style="3" bestFit="1" customWidth="1"/>
    <col min="4623" max="4623" width="13.140625" style="3" customWidth="1"/>
    <col min="4624" max="4863" width="9.140625" style="3"/>
    <col min="4864" max="4864" width="4.28515625" style="3" customWidth="1"/>
    <col min="4865" max="4865" width="42.85546875" style="3" customWidth="1"/>
    <col min="4866" max="4866" width="14.85546875" style="3" customWidth="1"/>
    <col min="4867" max="4867" width="5.5703125" style="3" customWidth="1"/>
    <col min="4868" max="4868" width="7.140625" style="3" customWidth="1"/>
    <col min="4869" max="4869" width="10.140625" style="3" customWidth="1"/>
    <col min="4870" max="4870" width="12.28515625" style="3" customWidth="1"/>
    <col min="4871" max="4871" width="6.5703125" style="3" bestFit="1" customWidth="1"/>
    <col min="4872" max="4872" width="9.85546875" style="3" bestFit="1" customWidth="1"/>
    <col min="4873" max="4873" width="12.28515625" style="3" customWidth="1"/>
    <col min="4874" max="4874" width="6.5703125" style="3" bestFit="1" customWidth="1"/>
    <col min="4875" max="4875" width="9.5703125" style="3" customWidth="1"/>
    <col min="4876" max="4876" width="12.28515625" style="3" customWidth="1"/>
    <col min="4877" max="4877" width="29.28515625" style="3" customWidth="1"/>
    <col min="4878" max="4878" width="13.28515625" style="3" bestFit="1" customWidth="1"/>
    <col min="4879" max="4879" width="13.140625" style="3" customWidth="1"/>
    <col min="4880" max="5119" width="9.140625" style="3"/>
    <col min="5120" max="5120" width="4.28515625" style="3" customWidth="1"/>
    <col min="5121" max="5121" width="42.85546875" style="3" customWidth="1"/>
    <col min="5122" max="5122" width="14.85546875" style="3" customWidth="1"/>
    <col min="5123" max="5123" width="5.5703125" style="3" customWidth="1"/>
    <col min="5124" max="5124" width="7.140625" style="3" customWidth="1"/>
    <col min="5125" max="5125" width="10.140625" style="3" customWidth="1"/>
    <col min="5126" max="5126" width="12.28515625" style="3" customWidth="1"/>
    <col min="5127" max="5127" width="6.5703125" style="3" bestFit="1" customWidth="1"/>
    <col min="5128" max="5128" width="9.85546875" style="3" bestFit="1" customWidth="1"/>
    <col min="5129" max="5129" width="12.28515625" style="3" customWidth="1"/>
    <col min="5130" max="5130" width="6.5703125" style="3" bestFit="1" customWidth="1"/>
    <col min="5131" max="5131" width="9.5703125" style="3" customWidth="1"/>
    <col min="5132" max="5132" width="12.28515625" style="3" customWidth="1"/>
    <col min="5133" max="5133" width="29.28515625" style="3" customWidth="1"/>
    <col min="5134" max="5134" width="13.28515625" style="3" bestFit="1" customWidth="1"/>
    <col min="5135" max="5135" width="13.140625" style="3" customWidth="1"/>
    <col min="5136" max="5375" width="9.140625" style="3"/>
    <col min="5376" max="5376" width="4.28515625" style="3" customWidth="1"/>
    <col min="5377" max="5377" width="42.85546875" style="3" customWidth="1"/>
    <col min="5378" max="5378" width="14.85546875" style="3" customWidth="1"/>
    <col min="5379" max="5379" width="5.5703125" style="3" customWidth="1"/>
    <col min="5380" max="5380" width="7.140625" style="3" customWidth="1"/>
    <col min="5381" max="5381" width="10.140625" style="3" customWidth="1"/>
    <col min="5382" max="5382" width="12.28515625" style="3" customWidth="1"/>
    <col min="5383" max="5383" width="6.5703125" style="3" bestFit="1" customWidth="1"/>
    <col min="5384" max="5384" width="9.85546875" style="3" bestFit="1" customWidth="1"/>
    <col min="5385" max="5385" width="12.28515625" style="3" customWidth="1"/>
    <col min="5386" max="5386" width="6.5703125" style="3" bestFit="1" customWidth="1"/>
    <col min="5387" max="5387" width="9.5703125" style="3" customWidth="1"/>
    <col min="5388" max="5388" width="12.28515625" style="3" customWidth="1"/>
    <col min="5389" max="5389" width="29.28515625" style="3" customWidth="1"/>
    <col min="5390" max="5390" width="13.28515625" style="3" bestFit="1" customWidth="1"/>
    <col min="5391" max="5391" width="13.140625" style="3" customWidth="1"/>
    <col min="5392" max="5631" width="9.140625" style="3"/>
    <col min="5632" max="5632" width="4.28515625" style="3" customWidth="1"/>
    <col min="5633" max="5633" width="42.85546875" style="3" customWidth="1"/>
    <col min="5634" max="5634" width="14.85546875" style="3" customWidth="1"/>
    <col min="5635" max="5635" width="5.5703125" style="3" customWidth="1"/>
    <col min="5636" max="5636" width="7.140625" style="3" customWidth="1"/>
    <col min="5637" max="5637" width="10.140625" style="3" customWidth="1"/>
    <col min="5638" max="5638" width="12.28515625" style="3" customWidth="1"/>
    <col min="5639" max="5639" width="6.5703125" style="3" bestFit="1" customWidth="1"/>
    <col min="5640" max="5640" width="9.85546875" style="3" bestFit="1" customWidth="1"/>
    <col min="5641" max="5641" width="12.28515625" style="3" customWidth="1"/>
    <col min="5642" max="5642" width="6.5703125" style="3" bestFit="1" customWidth="1"/>
    <col min="5643" max="5643" width="9.5703125" style="3" customWidth="1"/>
    <col min="5644" max="5644" width="12.28515625" style="3" customWidth="1"/>
    <col min="5645" max="5645" width="29.28515625" style="3" customWidth="1"/>
    <col min="5646" max="5646" width="13.28515625" style="3" bestFit="1" customWidth="1"/>
    <col min="5647" max="5647" width="13.140625" style="3" customWidth="1"/>
    <col min="5648" max="5887" width="9.140625" style="3"/>
    <col min="5888" max="5888" width="4.28515625" style="3" customWidth="1"/>
    <col min="5889" max="5889" width="42.85546875" style="3" customWidth="1"/>
    <col min="5890" max="5890" width="14.85546875" style="3" customWidth="1"/>
    <col min="5891" max="5891" width="5.5703125" style="3" customWidth="1"/>
    <col min="5892" max="5892" width="7.140625" style="3" customWidth="1"/>
    <col min="5893" max="5893" width="10.140625" style="3" customWidth="1"/>
    <col min="5894" max="5894" width="12.28515625" style="3" customWidth="1"/>
    <col min="5895" max="5895" width="6.5703125" style="3" bestFit="1" customWidth="1"/>
    <col min="5896" max="5896" width="9.85546875" style="3" bestFit="1" customWidth="1"/>
    <col min="5897" max="5897" width="12.28515625" style="3" customWidth="1"/>
    <col min="5898" max="5898" width="6.5703125" style="3" bestFit="1" customWidth="1"/>
    <col min="5899" max="5899" width="9.5703125" style="3" customWidth="1"/>
    <col min="5900" max="5900" width="12.28515625" style="3" customWidth="1"/>
    <col min="5901" max="5901" width="29.28515625" style="3" customWidth="1"/>
    <col min="5902" max="5902" width="13.28515625" style="3" bestFit="1" customWidth="1"/>
    <col min="5903" max="5903" width="13.140625" style="3" customWidth="1"/>
    <col min="5904" max="6143" width="9.140625" style="3"/>
    <col min="6144" max="6144" width="4.28515625" style="3" customWidth="1"/>
    <col min="6145" max="6145" width="42.85546875" style="3" customWidth="1"/>
    <col min="6146" max="6146" width="14.85546875" style="3" customWidth="1"/>
    <col min="6147" max="6147" width="5.5703125" style="3" customWidth="1"/>
    <col min="6148" max="6148" width="7.140625" style="3" customWidth="1"/>
    <col min="6149" max="6149" width="10.140625" style="3" customWidth="1"/>
    <col min="6150" max="6150" width="12.28515625" style="3" customWidth="1"/>
    <col min="6151" max="6151" width="6.5703125" style="3" bestFit="1" customWidth="1"/>
    <col min="6152" max="6152" width="9.85546875" style="3" bestFit="1" customWidth="1"/>
    <col min="6153" max="6153" width="12.28515625" style="3" customWidth="1"/>
    <col min="6154" max="6154" width="6.5703125" style="3" bestFit="1" customWidth="1"/>
    <col min="6155" max="6155" width="9.5703125" style="3" customWidth="1"/>
    <col min="6156" max="6156" width="12.28515625" style="3" customWidth="1"/>
    <col min="6157" max="6157" width="29.28515625" style="3" customWidth="1"/>
    <col min="6158" max="6158" width="13.28515625" style="3" bestFit="1" customWidth="1"/>
    <col min="6159" max="6159" width="13.140625" style="3" customWidth="1"/>
    <col min="6160" max="6399" width="9.140625" style="3"/>
    <col min="6400" max="6400" width="4.28515625" style="3" customWidth="1"/>
    <col min="6401" max="6401" width="42.85546875" style="3" customWidth="1"/>
    <col min="6402" max="6402" width="14.85546875" style="3" customWidth="1"/>
    <col min="6403" max="6403" width="5.5703125" style="3" customWidth="1"/>
    <col min="6404" max="6404" width="7.140625" style="3" customWidth="1"/>
    <col min="6405" max="6405" width="10.140625" style="3" customWidth="1"/>
    <col min="6406" max="6406" width="12.28515625" style="3" customWidth="1"/>
    <col min="6407" max="6407" width="6.5703125" style="3" bestFit="1" customWidth="1"/>
    <col min="6408" max="6408" width="9.85546875" style="3" bestFit="1" customWidth="1"/>
    <col min="6409" max="6409" width="12.28515625" style="3" customWidth="1"/>
    <col min="6410" max="6410" width="6.5703125" style="3" bestFit="1" customWidth="1"/>
    <col min="6411" max="6411" width="9.5703125" style="3" customWidth="1"/>
    <col min="6412" max="6412" width="12.28515625" style="3" customWidth="1"/>
    <col min="6413" max="6413" width="29.28515625" style="3" customWidth="1"/>
    <col min="6414" max="6414" width="13.28515625" style="3" bestFit="1" customWidth="1"/>
    <col min="6415" max="6415" width="13.140625" style="3" customWidth="1"/>
    <col min="6416" max="6655" width="9.140625" style="3"/>
    <col min="6656" max="6656" width="4.28515625" style="3" customWidth="1"/>
    <col min="6657" max="6657" width="42.85546875" style="3" customWidth="1"/>
    <col min="6658" max="6658" width="14.85546875" style="3" customWidth="1"/>
    <col min="6659" max="6659" width="5.5703125" style="3" customWidth="1"/>
    <col min="6660" max="6660" width="7.140625" style="3" customWidth="1"/>
    <col min="6661" max="6661" width="10.140625" style="3" customWidth="1"/>
    <col min="6662" max="6662" width="12.28515625" style="3" customWidth="1"/>
    <col min="6663" max="6663" width="6.5703125" style="3" bestFit="1" customWidth="1"/>
    <col min="6664" max="6664" width="9.85546875" style="3" bestFit="1" customWidth="1"/>
    <col min="6665" max="6665" width="12.28515625" style="3" customWidth="1"/>
    <col min="6666" max="6666" width="6.5703125" style="3" bestFit="1" customWidth="1"/>
    <col min="6667" max="6667" width="9.5703125" style="3" customWidth="1"/>
    <col min="6668" max="6668" width="12.28515625" style="3" customWidth="1"/>
    <col min="6669" max="6669" width="29.28515625" style="3" customWidth="1"/>
    <col min="6670" max="6670" width="13.28515625" style="3" bestFit="1" customWidth="1"/>
    <col min="6671" max="6671" width="13.140625" style="3" customWidth="1"/>
    <col min="6672" max="6911" width="9.140625" style="3"/>
    <col min="6912" max="6912" width="4.28515625" style="3" customWidth="1"/>
    <col min="6913" max="6913" width="42.85546875" style="3" customWidth="1"/>
    <col min="6914" max="6914" width="14.85546875" style="3" customWidth="1"/>
    <col min="6915" max="6915" width="5.5703125" style="3" customWidth="1"/>
    <col min="6916" max="6916" width="7.140625" style="3" customWidth="1"/>
    <col min="6917" max="6917" width="10.140625" style="3" customWidth="1"/>
    <col min="6918" max="6918" width="12.28515625" style="3" customWidth="1"/>
    <col min="6919" max="6919" width="6.5703125" style="3" bestFit="1" customWidth="1"/>
    <col min="6920" max="6920" width="9.85546875" style="3" bestFit="1" customWidth="1"/>
    <col min="6921" max="6921" width="12.28515625" style="3" customWidth="1"/>
    <col min="6922" max="6922" width="6.5703125" style="3" bestFit="1" customWidth="1"/>
    <col min="6923" max="6923" width="9.5703125" style="3" customWidth="1"/>
    <col min="6924" max="6924" width="12.28515625" style="3" customWidth="1"/>
    <col min="6925" max="6925" width="29.28515625" style="3" customWidth="1"/>
    <col min="6926" max="6926" width="13.28515625" style="3" bestFit="1" customWidth="1"/>
    <col min="6927" max="6927" width="13.140625" style="3" customWidth="1"/>
    <col min="6928" max="7167" width="9.140625" style="3"/>
    <col min="7168" max="7168" width="4.28515625" style="3" customWidth="1"/>
    <col min="7169" max="7169" width="42.85546875" style="3" customWidth="1"/>
    <col min="7170" max="7170" width="14.85546875" style="3" customWidth="1"/>
    <col min="7171" max="7171" width="5.5703125" style="3" customWidth="1"/>
    <col min="7172" max="7172" width="7.140625" style="3" customWidth="1"/>
    <col min="7173" max="7173" width="10.140625" style="3" customWidth="1"/>
    <col min="7174" max="7174" width="12.28515625" style="3" customWidth="1"/>
    <col min="7175" max="7175" width="6.5703125" style="3" bestFit="1" customWidth="1"/>
    <col min="7176" max="7176" width="9.85546875" style="3" bestFit="1" customWidth="1"/>
    <col min="7177" max="7177" width="12.28515625" style="3" customWidth="1"/>
    <col min="7178" max="7178" width="6.5703125" style="3" bestFit="1" customWidth="1"/>
    <col min="7179" max="7179" width="9.5703125" style="3" customWidth="1"/>
    <col min="7180" max="7180" width="12.28515625" style="3" customWidth="1"/>
    <col min="7181" max="7181" width="29.28515625" style="3" customWidth="1"/>
    <col min="7182" max="7182" width="13.28515625" style="3" bestFit="1" customWidth="1"/>
    <col min="7183" max="7183" width="13.140625" style="3" customWidth="1"/>
    <col min="7184" max="7423" width="9.140625" style="3"/>
    <col min="7424" max="7424" width="4.28515625" style="3" customWidth="1"/>
    <col min="7425" max="7425" width="42.85546875" style="3" customWidth="1"/>
    <col min="7426" max="7426" width="14.85546875" style="3" customWidth="1"/>
    <col min="7427" max="7427" width="5.5703125" style="3" customWidth="1"/>
    <col min="7428" max="7428" width="7.140625" style="3" customWidth="1"/>
    <col min="7429" max="7429" width="10.140625" style="3" customWidth="1"/>
    <col min="7430" max="7430" width="12.28515625" style="3" customWidth="1"/>
    <col min="7431" max="7431" width="6.5703125" style="3" bestFit="1" customWidth="1"/>
    <col min="7432" max="7432" width="9.85546875" style="3" bestFit="1" customWidth="1"/>
    <col min="7433" max="7433" width="12.28515625" style="3" customWidth="1"/>
    <col min="7434" max="7434" width="6.5703125" style="3" bestFit="1" customWidth="1"/>
    <col min="7435" max="7435" width="9.5703125" style="3" customWidth="1"/>
    <col min="7436" max="7436" width="12.28515625" style="3" customWidth="1"/>
    <col min="7437" max="7437" width="29.28515625" style="3" customWidth="1"/>
    <col min="7438" max="7438" width="13.28515625" style="3" bestFit="1" customWidth="1"/>
    <col min="7439" max="7439" width="13.140625" style="3" customWidth="1"/>
    <col min="7440" max="7679" width="9.140625" style="3"/>
    <col min="7680" max="7680" width="4.28515625" style="3" customWidth="1"/>
    <col min="7681" max="7681" width="42.85546875" style="3" customWidth="1"/>
    <col min="7682" max="7682" width="14.85546875" style="3" customWidth="1"/>
    <col min="7683" max="7683" width="5.5703125" style="3" customWidth="1"/>
    <col min="7684" max="7684" width="7.140625" style="3" customWidth="1"/>
    <col min="7685" max="7685" width="10.140625" style="3" customWidth="1"/>
    <col min="7686" max="7686" width="12.28515625" style="3" customWidth="1"/>
    <col min="7687" max="7687" width="6.5703125" style="3" bestFit="1" customWidth="1"/>
    <col min="7688" max="7688" width="9.85546875" style="3" bestFit="1" customWidth="1"/>
    <col min="7689" max="7689" width="12.28515625" style="3" customWidth="1"/>
    <col min="7690" max="7690" width="6.5703125" style="3" bestFit="1" customWidth="1"/>
    <col min="7691" max="7691" width="9.5703125" style="3" customWidth="1"/>
    <col min="7692" max="7692" width="12.28515625" style="3" customWidth="1"/>
    <col min="7693" max="7693" width="29.28515625" style="3" customWidth="1"/>
    <col min="7694" max="7694" width="13.28515625" style="3" bestFit="1" customWidth="1"/>
    <col min="7695" max="7695" width="13.140625" style="3" customWidth="1"/>
    <col min="7696" max="7935" width="9.140625" style="3"/>
    <col min="7936" max="7936" width="4.28515625" style="3" customWidth="1"/>
    <col min="7937" max="7937" width="42.85546875" style="3" customWidth="1"/>
    <col min="7938" max="7938" width="14.85546875" style="3" customWidth="1"/>
    <col min="7939" max="7939" width="5.5703125" style="3" customWidth="1"/>
    <col min="7940" max="7940" width="7.140625" style="3" customWidth="1"/>
    <col min="7941" max="7941" width="10.140625" style="3" customWidth="1"/>
    <col min="7942" max="7942" width="12.28515625" style="3" customWidth="1"/>
    <col min="7943" max="7943" width="6.5703125" style="3" bestFit="1" customWidth="1"/>
    <col min="7944" max="7944" width="9.85546875" style="3" bestFit="1" customWidth="1"/>
    <col min="7945" max="7945" width="12.28515625" style="3" customWidth="1"/>
    <col min="7946" max="7946" width="6.5703125" style="3" bestFit="1" customWidth="1"/>
    <col min="7947" max="7947" width="9.5703125" style="3" customWidth="1"/>
    <col min="7948" max="7948" width="12.28515625" style="3" customWidth="1"/>
    <col min="7949" max="7949" width="29.28515625" style="3" customWidth="1"/>
    <col min="7950" max="7950" width="13.28515625" style="3" bestFit="1" customWidth="1"/>
    <col min="7951" max="7951" width="13.140625" style="3" customWidth="1"/>
    <col min="7952" max="8191" width="9.140625" style="3"/>
    <col min="8192" max="8192" width="4.28515625" style="3" customWidth="1"/>
    <col min="8193" max="8193" width="42.85546875" style="3" customWidth="1"/>
    <col min="8194" max="8194" width="14.85546875" style="3" customWidth="1"/>
    <col min="8195" max="8195" width="5.5703125" style="3" customWidth="1"/>
    <col min="8196" max="8196" width="7.140625" style="3" customWidth="1"/>
    <col min="8197" max="8197" width="10.140625" style="3" customWidth="1"/>
    <col min="8198" max="8198" width="12.28515625" style="3" customWidth="1"/>
    <col min="8199" max="8199" width="6.5703125" style="3" bestFit="1" customWidth="1"/>
    <col min="8200" max="8200" width="9.85546875" style="3" bestFit="1" customWidth="1"/>
    <col min="8201" max="8201" width="12.28515625" style="3" customWidth="1"/>
    <col min="8202" max="8202" width="6.5703125" style="3" bestFit="1" customWidth="1"/>
    <col min="8203" max="8203" width="9.5703125" style="3" customWidth="1"/>
    <col min="8204" max="8204" width="12.28515625" style="3" customWidth="1"/>
    <col min="8205" max="8205" width="29.28515625" style="3" customWidth="1"/>
    <col min="8206" max="8206" width="13.28515625" style="3" bestFit="1" customWidth="1"/>
    <col min="8207" max="8207" width="13.140625" style="3" customWidth="1"/>
    <col min="8208" max="8447" width="9.140625" style="3"/>
    <col min="8448" max="8448" width="4.28515625" style="3" customWidth="1"/>
    <col min="8449" max="8449" width="42.85546875" style="3" customWidth="1"/>
    <col min="8450" max="8450" width="14.85546875" style="3" customWidth="1"/>
    <col min="8451" max="8451" width="5.5703125" style="3" customWidth="1"/>
    <col min="8452" max="8452" width="7.140625" style="3" customWidth="1"/>
    <col min="8453" max="8453" width="10.140625" style="3" customWidth="1"/>
    <col min="8454" max="8454" width="12.28515625" style="3" customWidth="1"/>
    <col min="8455" max="8455" width="6.5703125" style="3" bestFit="1" customWidth="1"/>
    <col min="8456" max="8456" width="9.85546875" style="3" bestFit="1" customWidth="1"/>
    <col min="8457" max="8457" width="12.28515625" style="3" customWidth="1"/>
    <col min="8458" max="8458" width="6.5703125" style="3" bestFit="1" customWidth="1"/>
    <col min="8459" max="8459" width="9.5703125" style="3" customWidth="1"/>
    <col min="8460" max="8460" width="12.28515625" style="3" customWidth="1"/>
    <col min="8461" max="8461" width="29.28515625" style="3" customWidth="1"/>
    <col min="8462" max="8462" width="13.28515625" style="3" bestFit="1" customWidth="1"/>
    <col min="8463" max="8463" width="13.140625" style="3" customWidth="1"/>
    <col min="8464" max="8703" width="9.140625" style="3"/>
    <col min="8704" max="8704" width="4.28515625" style="3" customWidth="1"/>
    <col min="8705" max="8705" width="42.85546875" style="3" customWidth="1"/>
    <col min="8706" max="8706" width="14.85546875" style="3" customWidth="1"/>
    <col min="8707" max="8707" width="5.5703125" style="3" customWidth="1"/>
    <col min="8708" max="8708" width="7.140625" style="3" customWidth="1"/>
    <col min="8709" max="8709" width="10.140625" style="3" customWidth="1"/>
    <col min="8710" max="8710" width="12.28515625" style="3" customWidth="1"/>
    <col min="8711" max="8711" width="6.5703125" style="3" bestFit="1" customWidth="1"/>
    <col min="8712" max="8712" width="9.85546875" style="3" bestFit="1" customWidth="1"/>
    <col min="8713" max="8713" width="12.28515625" style="3" customWidth="1"/>
    <col min="8714" max="8714" width="6.5703125" style="3" bestFit="1" customWidth="1"/>
    <col min="8715" max="8715" width="9.5703125" style="3" customWidth="1"/>
    <col min="8716" max="8716" width="12.28515625" style="3" customWidth="1"/>
    <col min="8717" max="8717" width="29.28515625" style="3" customWidth="1"/>
    <col min="8718" max="8718" width="13.28515625" style="3" bestFit="1" customWidth="1"/>
    <col min="8719" max="8719" width="13.140625" style="3" customWidth="1"/>
    <col min="8720" max="8959" width="9.140625" style="3"/>
    <col min="8960" max="8960" width="4.28515625" style="3" customWidth="1"/>
    <col min="8961" max="8961" width="42.85546875" style="3" customWidth="1"/>
    <col min="8962" max="8962" width="14.85546875" style="3" customWidth="1"/>
    <col min="8963" max="8963" width="5.5703125" style="3" customWidth="1"/>
    <col min="8964" max="8964" width="7.140625" style="3" customWidth="1"/>
    <col min="8965" max="8965" width="10.140625" style="3" customWidth="1"/>
    <col min="8966" max="8966" width="12.28515625" style="3" customWidth="1"/>
    <col min="8967" max="8967" width="6.5703125" style="3" bestFit="1" customWidth="1"/>
    <col min="8968" max="8968" width="9.85546875" style="3" bestFit="1" customWidth="1"/>
    <col min="8969" max="8969" width="12.28515625" style="3" customWidth="1"/>
    <col min="8970" max="8970" width="6.5703125" style="3" bestFit="1" customWidth="1"/>
    <col min="8971" max="8971" width="9.5703125" style="3" customWidth="1"/>
    <col min="8972" max="8972" width="12.28515625" style="3" customWidth="1"/>
    <col min="8973" max="8973" width="29.28515625" style="3" customWidth="1"/>
    <col min="8974" max="8974" width="13.28515625" style="3" bestFit="1" customWidth="1"/>
    <col min="8975" max="8975" width="13.140625" style="3" customWidth="1"/>
    <col min="8976" max="9215" width="9.140625" style="3"/>
    <col min="9216" max="9216" width="4.28515625" style="3" customWidth="1"/>
    <col min="9217" max="9217" width="42.85546875" style="3" customWidth="1"/>
    <col min="9218" max="9218" width="14.85546875" style="3" customWidth="1"/>
    <col min="9219" max="9219" width="5.5703125" style="3" customWidth="1"/>
    <col min="9220" max="9220" width="7.140625" style="3" customWidth="1"/>
    <col min="9221" max="9221" width="10.140625" style="3" customWidth="1"/>
    <col min="9222" max="9222" width="12.28515625" style="3" customWidth="1"/>
    <col min="9223" max="9223" width="6.5703125" style="3" bestFit="1" customWidth="1"/>
    <col min="9224" max="9224" width="9.85546875" style="3" bestFit="1" customWidth="1"/>
    <col min="9225" max="9225" width="12.28515625" style="3" customWidth="1"/>
    <col min="9226" max="9226" width="6.5703125" style="3" bestFit="1" customWidth="1"/>
    <col min="9227" max="9227" width="9.5703125" style="3" customWidth="1"/>
    <col min="9228" max="9228" width="12.28515625" style="3" customWidth="1"/>
    <col min="9229" max="9229" width="29.28515625" style="3" customWidth="1"/>
    <col min="9230" max="9230" width="13.28515625" style="3" bestFit="1" customWidth="1"/>
    <col min="9231" max="9231" width="13.140625" style="3" customWidth="1"/>
    <col min="9232" max="9471" width="9.140625" style="3"/>
    <col min="9472" max="9472" width="4.28515625" style="3" customWidth="1"/>
    <col min="9473" max="9473" width="42.85546875" style="3" customWidth="1"/>
    <col min="9474" max="9474" width="14.85546875" style="3" customWidth="1"/>
    <col min="9475" max="9475" width="5.5703125" style="3" customWidth="1"/>
    <col min="9476" max="9476" width="7.140625" style="3" customWidth="1"/>
    <col min="9477" max="9477" width="10.140625" style="3" customWidth="1"/>
    <col min="9478" max="9478" width="12.28515625" style="3" customWidth="1"/>
    <col min="9479" max="9479" width="6.5703125" style="3" bestFit="1" customWidth="1"/>
    <col min="9480" max="9480" width="9.85546875" style="3" bestFit="1" customWidth="1"/>
    <col min="9481" max="9481" width="12.28515625" style="3" customWidth="1"/>
    <col min="9482" max="9482" width="6.5703125" style="3" bestFit="1" customWidth="1"/>
    <col min="9483" max="9483" width="9.5703125" style="3" customWidth="1"/>
    <col min="9484" max="9484" width="12.28515625" style="3" customWidth="1"/>
    <col min="9485" max="9485" width="29.28515625" style="3" customWidth="1"/>
    <col min="9486" max="9486" width="13.28515625" style="3" bestFit="1" customWidth="1"/>
    <col min="9487" max="9487" width="13.140625" style="3" customWidth="1"/>
    <col min="9488" max="9727" width="9.140625" style="3"/>
    <col min="9728" max="9728" width="4.28515625" style="3" customWidth="1"/>
    <col min="9729" max="9729" width="42.85546875" style="3" customWidth="1"/>
    <col min="9730" max="9730" width="14.85546875" style="3" customWidth="1"/>
    <col min="9731" max="9731" width="5.5703125" style="3" customWidth="1"/>
    <col min="9732" max="9732" width="7.140625" style="3" customWidth="1"/>
    <col min="9733" max="9733" width="10.140625" style="3" customWidth="1"/>
    <col min="9734" max="9734" width="12.28515625" style="3" customWidth="1"/>
    <col min="9735" max="9735" width="6.5703125" style="3" bestFit="1" customWidth="1"/>
    <col min="9736" max="9736" width="9.85546875" style="3" bestFit="1" customWidth="1"/>
    <col min="9737" max="9737" width="12.28515625" style="3" customWidth="1"/>
    <col min="9738" max="9738" width="6.5703125" style="3" bestFit="1" customWidth="1"/>
    <col min="9739" max="9739" width="9.5703125" style="3" customWidth="1"/>
    <col min="9740" max="9740" width="12.28515625" style="3" customWidth="1"/>
    <col min="9741" max="9741" width="29.28515625" style="3" customWidth="1"/>
    <col min="9742" max="9742" width="13.28515625" style="3" bestFit="1" customWidth="1"/>
    <col min="9743" max="9743" width="13.140625" style="3" customWidth="1"/>
    <col min="9744" max="9983" width="9.140625" style="3"/>
    <col min="9984" max="9984" width="4.28515625" style="3" customWidth="1"/>
    <col min="9985" max="9985" width="42.85546875" style="3" customWidth="1"/>
    <col min="9986" max="9986" width="14.85546875" style="3" customWidth="1"/>
    <col min="9987" max="9987" width="5.5703125" style="3" customWidth="1"/>
    <col min="9988" max="9988" width="7.140625" style="3" customWidth="1"/>
    <col min="9989" max="9989" width="10.140625" style="3" customWidth="1"/>
    <col min="9990" max="9990" width="12.28515625" style="3" customWidth="1"/>
    <col min="9991" max="9991" width="6.5703125" style="3" bestFit="1" customWidth="1"/>
    <col min="9992" max="9992" width="9.85546875" style="3" bestFit="1" customWidth="1"/>
    <col min="9993" max="9993" width="12.28515625" style="3" customWidth="1"/>
    <col min="9994" max="9994" width="6.5703125" style="3" bestFit="1" customWidth="1"/>
    <col min="9995" max="9995" width="9.5703125" style="3" customWidth="1"/>
    <col min="9996" max="9996" width="12.28515625" style="3" customWidth="1"/>
    <col min="9997" max="9997" width="29.28515625" style="3" customWidth="1"/>
    <col min="9998" max="9998" width="13.28515625" style="3" bestFit="1" customWidth="1"/>
    <col min="9999" max="9999" width="13.140625" style="3" customWidth="1"/>
    <col min="10000" max="10239" width="9.140625" style="3"/>
    <col min="10240" max="10240" width="4.28515625" style="3" customWidth="1"/>
    <col min="10241" max="10241" width="42.85546875" style="3" customWidth="1"/>
    <col min="10242" max="10242" width="14.85546875" style="3" customWidth="1"/>
    <col min="10243" max="10243" width="5.5703125" style="3" customWidth="1"/>
    <col min="10244" max="10244" width="7.140625" style="3" customWidth="1"/>
    <col min="10245" max="10245" width="10.140625" style="3" customWidth="1"/>
    <col min="10246" max="10246" width="12.28515625" style="3" customWidth="1"/>
    <col min="10247" max="10247" width="6.5703125" style="3" bestFit="1" customWidth="1"/>
    <col min="10248" max="10248" width="9.85546875" style="3" bestFit="1" customWidth="1"/>
    <col min="10249" max="10249" width="12.28515625" style="3" customWidth="1"/>
    <col min="10250" max="10250" width="6.5703125" style="3" bestFit="1" customWidth="1"/>
    <col min="10251" max="10251" width="9.5703125" style="3" customWidth="1"/>
    <col min="10252" max="10252" width="12.28515625" style="3" customWidth="1"/>
    <col min="10253" max="10253" width="29.28515625" style="3" customWidth="1"/>
    <col min="10254" max="10254" width="13.28515625" style="3" bestFit="1" customWidth="1"/>
    <col min="10255" max="10255" width="13.140625" style="3" customWidth="1"/>
    <col min="10256" max="10495" width="9.140625" style="3"/>
    <col min="10496" max="10496" width="4.28515625" style="3" customWidth="1"/>
    <col min="10497" max="10497" width="42.85546875" style="3" customWidth="1"/>
    <col min="10498" max="10498" width="14.85546875" style="3" customWidth="1"/>
    <col min="10499" max="10499" width="5.5703125" style="3" customWidth="1"/>
    <col min="10500" max="10500" width="7.140625" style="3" customWidth="1"/>
    <col min="10501" max="10501" width="10.140625" style="3" customWidth="1"/>
    <col min="10502" max="10502" width="12.28515625" style="3" customWidth="1"/>
    <col min="10503" max="10503" width="6.5703125" style="3" bestFit="1" customWidth="1"/>
    <col min="10504" max="10504" width="9.85546875" style="3" bestFit="1" customWidth="1"/>
    <col min="10505" max="10505" width="12.28515625" style="3" customWidth="1"/>
    <col min="10506" max="10506" width="6.5703125" style="3" bestFit="1" customWidth="1"/>
    <col min="10507" max="10507" width="9.5703125" style="3" customWidth="1"/>
    <col min="10508" max="10508" width="12.28515625" style="3" customWidth="1"/>
    <col min="10509" max="10509" width="29.28515625" style="3" customWidth="1"/>
    <col min="10510" max="10510" width="13.28515625" style="3" bestFit="1" customWidth="1"/>
    <col min="10511" max="10511" width="13.140625" style="3" customWidth="1"/>
    <col min="10512" max="10751" width="9.140625" style="3"/>
    <col min="10752" max="10752" width="4.28515625" style="3" customWidth="1"/>
    <col min="10753" max="10753" width="42.85546875" style="3" customWidth="1"/>
    <col min="10754" max="10754" width="14.85546875" style="3" customWidth="1"/>
    <col min="10755" max="10755" width="5.5703125" style="3" customWidth="1"/>
    <col min="10756" max="10756" width="7.140625" style="3" customWidth="1"/>
    <col min="10757" max="10757" width="10.140625" style="3" customWidth="1"/>
    <col min="10758" max="10758" width="12.28515625" style="3" customWidth="1"/>
    <col min="10759" max="10759" width="6.5703125" style="3" bestFit="1" customWidth="1"/>
    <col min="10760" max="10760" width="9.85546875" style="3" bestFit="1" customWidth="1"/>
    <col min="10761" max="10761" width="12.28515625" style="3" customWidth="1"/>
    <col min="10762" max="10762" width="6.5703125" style="3" bestFit="1" customWidth="1"/>
    <col min="10763" max="10763" width="9.5703125" style="3" customWidth="1"/>
    <col min="10764" max="10764" width="12.28515625" style="3" customWidth="1"/>
    <col min="10765" max="10765" width="29.28515625" style="3" customWidth="1"/>
    <col min="10766" max="10766" width="13.28515625" style="3" bestFit="1" customWidth="1"/>
    <col min="10767" max="10767" width="13.140625" style="3" customWidth="1"/>
    <col min="10768" max="11007" width="9.140625" style="3"/>
    <col min="11008" max="11008" width="4.28515625" style="3" customWidth="1"/>
    <col min="11009" max="11009" width="42.85546875" style="3" customWidth="1"/>
    <col min="11010" max="11010" width="14.85546875" style="3" customWidth="1"/>
    <col min="11011" max="11011" width="5.5703125" style="3" customWidth="1"/>
    <col min="11012" max="11012" width="7.140625" style="3" customWidth="1"/>
    <col min="11013" max="11013" width="10.140625" style="3" customWidth="1"/>
    <col min="11014" max="11014" width="12.28515625" style="3" customWidth="1"/>
    <col min="11015" max="11015" width="6.5703125" style="3" bestFit="1" customWidth="1"/>
    <col min="11016" max="11016" width="9.85546875" style="3" bestFit="1" customWidth="1"/>
    <col min="11017" max="11017" width="12.28515625" style="3" customWidth="1"/>
    <col min="11018" max="11018" width="6.5703125" style="3" bestFit="1" customWidth="1"/>
    <col min="11019" max="11019" width="9.5703125" style="3" customWidth="1"/>
    <col min="11020" max="11020" width="12.28515625" style="3" customWidth="1"/>
    <col min="11021" max="11021" width="29.28515625" style="3" customWidth="1"/>
    <col min="11022" max="11022" width="13.28515625" style="3" bestFit="1" customWidth="1"/>
    <col min="11023" max="11023" width="13.140625" style="3" customWidth="1"/>
    <col min="11024" max="11263" width="9.140625" style="3"/>
    <col min="11264" max="11264" width="4.28515625" style="3" customWidth="1"/>
    <col min="11265" max="11265" width="42.85546875" style="3" customWidth="1"/>
    <col min="11266" max="11266" width="14.85546875" style="3" customWidth="1"/>
    <col min="11267" max="11267" width="5.5703125" style="3" customWidth="1"/>
    <col min="11268" max="11268" width="7.140625" style="3" customWidth="1"/>
    <col min="11269" max="11269" width="10.140625" style="3" customWidth="1"/>
    <col min="11270" max="11270" width="12.28515625" style="3" customWidth="1"/>
    <col min="11271" max="11271" width="6.5703125" style="3" bestFit="1" customWidth="1"/>
    <col min="11272" max="11272" width="9.85546875" style="3" bestFit="1" customWidth="1"/>
    <col min="11273" max="11273" width="12.28515625" style="3" customWidth="1"/>
    <col min="11274" max="11274" width="6.5703125" style="3" bestFit="1" customWidth="1"/>
    <col min="11275" max="11275" width="9.5703125" style="3" customWidth="1"/>
    <col min="11276" max="11276" width="12.28515625" style="3" customWidth="1"/>
    <col min="11277" max="11277" width="29.28515625" style="3" customWidth="1"/>
    <col min="11278" max="11278" width="13.28515625" style="3" bestFit="1" customWidth="1"/>
    <col min="11279" max="11279" width="13.140625" style="3" customWidth="1"/>
    <col min="11280" max="11519" width="9.140625" style="3"/>
    <col min="11520" max="11520" width="4.28515625" style="3" customWidth="1"/>
    <col min="11521" max="11521" width="42.85546875" style="3" customWidth="1"/>
    <col min="11522" max="11522" width="14.85546875" style="3" customWidth="1"/>
    <col min="11523" max="11523" width="5.5703125" style="3" customWidth="1"/>
    <col min="11524" max="11524" width="7.140625" style="3" customWidth="1"/>
    <col min="11525" max="11525" width="10.140625" style="3" customWidth="1"/>
    <col min="11526" max="11526" width="12.28515625" style="3" customWidth="1"/>
    <col min="11527" max="11527" width="6.5703125" style="3" bestFit="1" customWidth="1"/>
    <col min="11528" max="11528" width="9.85546875" style="3" bestFit="1" customWidth="1"/>
    <col min="11529" max="11529" width="12.28515625" style="3" customWidth="1"/>
    <col min="11530" max="11530" width="6.5703125" style="3" bestFit="1" customWidth="1"/>
    <col min="11531" max="11531" width="9.5703125" style="3" customWidth="1"/>
    <col min="11532" max="11532" width="12.28515625" style="3" customWidth="1"/>
    <col min="11533" max="11533" width="29.28515625" style="3" customWidth="1"/>
    <col min="11534" max="11534" width="13.28515625" style="3" bestFit="1" customWidth="1"/>
    <col min="11535" max="11535" width="13.140625" style="3" customWidth="1"/>
    <col min="11536" max="11775" width="9.140625" style="3"/>
    <col min="11776" max="11776" width="4.28515625" style="3" customWidth="1"/>
    <col min="11777" max="11777" width="42.85546875" style="3" customWidth="1"/>
    <col min="11778" max="11778" width="14.85546875" style="3" customWidth="1"/>
    <col min="11779" max="11779" width="5.5703125" style="3" customWidth="1"/>
    <col min="11780" max="11780" width="7.140625" style="3" customWidth="1"/>
    <col min="11781" max="11781" width="10.140625" style="3" customWidth="1"/>
    <col min="11782" max="11782" width="12.28515625" style="3" customWidth="1"/>
    <col min="11783" max="11783" width="6.5703125" style="3" bestFit="1" customWidth="1"/>
    <col min="11784" max="11784" width="9.85546875" style="3" bestFit="1" customWidth="1"/>
    <col min="11785" max="11785" width="12.28515625" style="3" customWidth="1"/>
    <col min="11786" max="11786" width="6.5703125" style="3" bestFit="1" customWidth="1"/>
    <col min="11787" max="11787" width="9.5703125" style="3" customWidth="1"/>
    <col min="11788" max="11788" width="12.28515625" style="3" customWidth="1"/>
    <col min="11789" max="11789" width="29.28515625" style="3" customWidth="1"/>
    <col min="11790" max="11790" width="13.28515625" style="3" bestFit="1" customWidth="1"/>
    <col min="11791" max="11791" width="13.140625" style="3" customWidth="1"/>
    <col min="11792" max="12031" width="9.140625" style="3"/>
    <col min="12032" max="12032" width="4.28515625" style="3" customWidth="1"/>
    <col min="12033" max="12033" width="42.85546875" style="3" customWidth="1"/>
    <col min="12034" max="12034" width="14.85546875" style="3" customWidth="1"/>
    <col min="12035" max="12035" width="5.5703125" style="3" customWidth="1"/>
    <col min="12036" max="12036" width="7.140625" style="3" customWidth="1"/>
    <col min="12037" max="12037" width="10.140625" style="3" customWidth="1"/>
    <col min="12038" max="12038" width="12.28515625" style="3" customWidth="1"/>
    <col min="12039" max="12039" width="6.5703125" style="3" bestFit="1" customWidth="1"/>
    <col min="12040" max="12040" width="9.85546875" style="3" bestFit="1" customWidth="1"/>
    <col min="12041" max="12041" width="12.28515625" style="3" customWidth="1"/>
    <col min="12042" max="12042" width="6.5703125" style="3" bestFit="1" customWidth="1"/>
    <col min="12043" max="12043" width="9.5703125" style="3" customWidth="1"/>
    <col min="12044" max="12044" width="12.28515625" style="3" customWidth="1"/>
    <col min="12045" max="12045" width="29.28515625" style="3" customWidth="1"/>
    <col min="12046" max="12046" width="13.28515625" style="3" bestFit="1" customWidth="1"/>
    <col min="12047" max="12047" width="13.140625" style="3" customWidth="1"/>
    <col min="12048" max="12287" width="9.140625" style="3"/>
    <col min="12288" max="12288" width="4.28515625" style="3" customWidth="1"/>
    <col min="12289" max="12289" width="42.85546875" style="3" customWidth="1"/>
    <col min="12290" max="12290" width="14.85546875" style="3" customWidth="1"/>
    <col min="12291" max="12291" width="5.5703125" style="3" customWidth="1"/>
    <col min="12292" max="12292" width="7.140625" style="3" customWidth="1"/>
    <col min="12293" max="12293" width="10.140625" style="3" customWidth="1"/>
    <col min="12294" max="12294" width="12.28515625" style="3" customWidth="1"/>
    <col min="12295" max="12295" width="6.5703125" style="3" bestFit="1" customWidth="1"/>
    <col min="12296" max="12296" width="9.85546875" style="3" bestFit="1" customWidth="1"/>
    <col min="12297" max="12297" width="12.28515625" style="3" customWidth="1"/>
    <col min="12298" max="12298" width="6.5703125" style="3" bestFit="1" customWidth="1"/>
    <col min="12299" max="12299" width="9.5703125" style="3" customWidth="1"/>
    <col min="12300" max="12300" width="12.28515625" style="3" customWidth="1"/>
    <col min="12301" max="12301" width="29.28515625" style="3" customWidth="1"/>
    <col min="12302" max="12302" width="13.28515625" style="3" bestFit="1" customWidth="1"/>
    <col min="12303" max="12303" width="13.140625" style="3" customWidth="1"/>
    <col min="12304" max="12543" width="9.140625" style="3"/>
    <col min="12544" max="12544" width="4.28515625" style="3" customWidth="1"/>
    <col min="12545" max="12545" width="42.85546875" style="3" customWidth="1"/>
    <col min="12546" max="12546" width="14.85546875" style="3" customWidth="1"/>
    <col min="12547" max="12547" width="5.5703125" style="3" customWidth="1"/>
    <col min="12548" max="12548" width="7.140625" style="3" customWidth="1"/>
    <col min="12549" max="12549" width="10.140625" style="3" customWidth="1"/>
    <col min="12550" max="12550" width="12.28515625" style="3" customWidth="1"/>
    <col min="12551" max="12551" width="6.5703125" style="3" bestFit="1" customWidth="1"/>
    <col min="12552" max="12552" width="9.85546875" style="3" bestFit="1" customWidth="1"/>
    <col min="12553" max="12553" width="12.28515625" style="3" customWidth="1"/>
    <col min="12554" max="12554" width="6.5703125" style="3" bestFit="1" customWidth="1"/>
    <col min="12555" max="12555" width="9.5703125" style="3" customWidth="1"/>
    <col min="12556" max="12556" width="12.28515625" style="3" customWidth="1"/>
    <col min="12557" max="12557" width="29.28515625" style="3" customWidth="1"/>
    <col min="12558" max="12558" width="13.28515625" style="3" bestFit="1" customWidth="1"/>
    <col min="12559" max="12559" width="13.140625" style="3" customWidth="1"/>
    <col min="12560" max="12799" width="9.140625" style="3"/>
    <col min="12800" max="12800" width="4.28515625" style="3" customWidth="1"/>
    <col min="12801" max="12801" width="42.85546875" style="3" customWidth="1"/>
    <col min="12802" max="12802" width="14.85546875" style="3" customWidth="1"/>
    <col min="12803" max="12803" width="5.5703125" style="3" customWidth="1"/>
    <col min="12804" max="12804" width="7.140625" style="3" customWidth="1"/>
    <col min="12805" max="12805" width="10.140625" style="3" customWidth="1"/>
    <col min="12806" max="12806" width="12.28515625" style="3" customWidth="1"/>
    <col min="12807" max="12807" width="6.5703125" style="3" bestFit="1" customWidth="1"/>
    <col min="12808" max="12808" width="9.85546875" style="3" bestFit="1" customWidth="1"/>
    <col min="12809" max="12809" width="12.28515625" style="3" customWidth="1"/>
    <col min="12810" max="12810" width="6.5703125" style="3" bestFit="1" customWidth="1"/>
    <col min="12811" max="12811" width="9.5703125" style="3" customWidth="1"/>
    <col min="12812" max="12812" width="12.28515625" style="3" customWidth="1"/>
    <col min="12813" max="12813" width="29.28515625" style="3" customWidth="1"/>
    <col min="12814" max="12814" width="13.28515625" style="3" bestFit="1" customWidth="1"/>
    <col min="12815" max="12815" width="13.140625" style="3" customWidth="1"/>
    <col min="12816" max="13055" width="9.140625" style="3"/>
    <col min="13056" max="13056" width="4.28515625" style="3" customWidth="1"/>
    <col min="13057" max="13057" width="42.85546875" style="3" customWidth="1"/>
    <col min="13058" max="13058" width="14.85546875" style="3" customWidth="1"/>
    <col min="13059" max="13059" width="5.5703125" style="3" customWidth="1"/>
    <col min="13060" max="13060" width="7.140625" style="3" customWidth="1"/>
    <col min="13061" max="13061" width="10.140625" style="3" customWidth="1"/>
    <col min="13062" max="13062" width="12.28515625" style="3" customWidth="1"/>
    <col min="13063" max="13063" width="6.5703125" style="3" bestFit="1" customWidth="1"/>
    <col min="13064" max="13064" width="9.85546875" style="3" bestFit="1" customWidth="1"/>
    <col min="13065" max="13065" width="12.28515625" style="3" customWidth="1"/>
    <col min="13066" max="13066" width="6.5703125" style="3" bestFit="1" customWidth="1"/>
    <col min="13067" max="13067" width="9.5703125" style="3" customWidth="1"/>
    <col min="13068" max="13068" width="12.28515625" style="3" customWidth="1"/>
    <col min="13069" max="13069" width="29.28515625" style="3" customWidth="1"/>
    <col min="13070" max="13070" width="13.28515625" style="3" bestFit="1" customWidth="1"/>
    <col min="13071" max="13071" width="13.140625" style="3" customWidth="1"/>
    <col min="13072" max="13311" width="9.140625" style="3"/>
    <col min="13312" max="13312" width="4.28515625" style="3" customWidth="1"/>
    <col min="13313" max="13313" width="42.85546875" style="3" customWidth="1"/>
    <col min="13314" max="13314" width="14.85546875" style="3" customWidth="1"/>
    <col min="13315" max="13315" width="5.5703125" style="3" customWidth="1"/>
    <col min="13316" max="13316" width="7.140625" style="3" customWidth="1"/>
    <col min="13317" max="13317" width="10.140625" style="3" customWidth="1"/>
    <col min="13318" max="13318" width="12.28515625" style="3" customWidth="1"/>
    <col min="13319" max="13319" width="6.5703125" style="3" bestFit="1" customWidth="1"/>
    <col min="13320" max="13320" width="9.85546875" style="3" bestFit="1" customWidth="1"/>
    <col min="13321" max="13321" width="12.28515625" style="3" customWidth="1"/>
    <col min="13322" max="13322" width="6.5703125" style="3" bestFit="1" customWidth="1"/>
    <col min="13323" max="13323" width="9.5703125" style="3" customWidth="1"/>
    <col min="13324" max="13324" width="12.28515625" style="3" customWidth="1"/>
    <col min="13325" max="13325" width="29.28515625" style="3" customWidth="1"/>
    <col min="13326" max="13326" width="13.28515625" style="3" bestFit="1" customWidth="1"/>
    <col min="13327" max="13327" width="13.140625" style="3" customWidth="1"/>
    <col min="13328" max="13567" width="9.140625" style="3"/>
    <col min="13568" max="13568" width="4.28515625" style="3" customWidth="1"/>
    <col min="13569" max="13569" width="42.85546875" style="3" customWidth="1"/>
    <col min="13570" max="13570" width="14.85546875" style="3" customWidth="1"/>
    <col min="13571" max="13571" width="5.5703125" style="3" customWidth="1"/>
    <col min="13572" max="13572" width="7.140625" style="3" customWidth="1"/>
    <col min="13573" max="13573" width="10.140625" style="3" customWidth="1"/>
    <col min="13574" max="13574" width="12.28515625" style="3" customWidth="1"/>
    <col min="13575" max="13575" width="6.5703125" style="3" bestFit="1" customWidth="1"/>
    <col min="13576" max="13576" width="9.85546875" style="3" bestFit="1" customWidth="1"/>
    <col min="13577" max="13577" width="12.28515625" style="3" customWidth="1"/>
    <col min="13578" max="13578" width="6.5703125" style="3" bestFit="1" customWidth="1"/>
    <col min="13579" max="13579" width="9.5703125" style="3" customWidth="1"/>
    <col min="13580" max="13580" width="12.28515625" style="3" customWidth="1"/>
    <col min="13581" max="13581" width="29.28515625" style="3" customWidth="1"/>
    <col min="13582" max="13582" width="13.28515625" style="3" bestFit="1" customWidth="1"/>
    <col min="13583" max="13583" width="13.140625" style="3" customWidth="1"/>
    <col min="13584" max="13823" width="9.140625" style="3"/>
    <col min="13824" max="13824" width="4.28515625" style="3" customWidth="1"/>
    <col min="13825" max="13825" width="42.85546875" style="3" customWidth="1"/>
    <col min="13826" max="13826" width="14.85546875" style="3" customWidth="1"/>
    <col min="13827" max="13827" width="5.5703125" style="3" customWidth="1"/>
    <col min="13828" max="13828" width="7.140625" style="3" customWidth="1"/>
    <col min="13829" max="13829" width="10.140625" style="3" customWidth="1"/>
    <col min="13830" max="13830" width="12.28515625" style="3" customWidth="1"/>
    <col min="13831" max="13831" width="6.5703125" style="3" bestFit="1" customWidth="1"/>
    <col min="13832" max="13832" width="9.85546875" style="3" bestFit="1" customWidth="1"/>
    <col min="13833" max="13833" width="12.28515625" style="3" customWidth="1"/>
    <col min="13834" max="13834" width="6.5703125" style="3" bestFit="1" customWidth="1"/>
    <col min="13835" max="13835" width="9.5703125" style="3" customWidth="1"/>
    <col min="13836" max="13836" width="12.28515625" style="3" customWidth="1"/>
    <col min="13837" max="13837" width="29.28515625" style="3" customWidth="1"/>
    <col min="13838" max="13838" width="13.28515625" style="3" bestFit="1" customWidth="1"/>
    <col min="13839" max="13839" width="13.140625" style="3" customWidth="1"/>
    <col min="13840" max="14079" width="9.140625" style="3"/>
    <col min="14080" max="14080" width="4.28515625" style="3" customWidth="1"/>
    <col min="14081" max="14081" width="42.85546875" style="3" customWidth="1"/>
    <col min="14082" max="14082" width="14.85546875" style="3" customWidth="1"/>
    <col min="14083" max="14083" width="5.5703125" style="3" customWidth="1"/>
    <col min="14084" max="14084" width="7.140625" style="3" customWidth="1"/>
    <col min="14085" max="14085" width="10.140625" style="3" customWidth="1"/>
    <col min="14086" max="14086" width="12.28515625" style="3" customWidth="1"/>
    <col min="14087" max="14087" width="6.5703125" style="3" bestFit="1" customWidth="1"/>
    <col min="14088" max="14088" width="9.85546875" style="3" bestFit="1" customWidth="1"/>
    <col min="14089" max="14089" width="12.28515625" style="3" customWidth="1"/>
    <col min="14090" max="14090" width="6.5703125" style="3" bestFit="1" customWidth="1"/>
    <col min="14091" max="14091" width="9.5703125" style="3" customWidth="1"/>
    <col min="14092" max="14092" width="12.28515625" style="3" customWidth="1"/>
    <col min="14093" max="14093" width="29.28515625" style="3" customWidth="1"/>
    <col min="14094" max="14094" width="13.28515625" style="3" bestFit="1" customWidth="1"/>
    <col min="14095" max="14095" width="13.140625" style="3" customWidth="1"/>
    <col min="14096" max="14335" width="9.140625" style="3"/>
    <col min="14336" max="14336" width="4.28515625" style="3" customWidth="1"/>
    <col min="14337" max="14337" width="42.85546875" style="3" customWidth="1"/>
    <col min="14338" max="14338" width="14.85546875" style="3" customWidth="1"/>
    <col min="14339" max="14339" width="5.5703125" style="3" customWidth="1"/>
    <col min="14340" max="14340" width="7.140625" style="3" customWidth="1"/>
    <col min="14341" max="14341" width="10.140625" style="3" customWidth="1"/>
    <col min="14342" max="14342" width="12.28515625" style="3" customWidth="1"/>
    <col min="14343" max="14343" width="6.5703125" style="3" bestFit="1" customWidth="1"/>
    <col min="14344" max="14344" width="9.85546875" style="3" bestFit="1" customWidth="1"/>
    <col min="14345" max="14345" width="12.28515625" style="3" customWidth="1"/>
    <col min="14346" max="14346" width="6.5703125" style="3" bestFit="1" customWidth="1"/>
    <col min="14347" max="14347" width="9.5703125" style="3" customWidth="1"/>
    <col min="14348" max="14348" width="12.28515625" style="3" customWidth="1"/>
    <col min="14349" max="14349" width="29.28515625" style="3" customWidth="1"/>
    <col min="14350" max="14350" width="13.28515625" style="3" bestFit="1" customWidth="1"/>
    <col min="14351" max="14351" width="13.140625" style="3" customWidth="1"/>
    <col min="14352" max="14591" width="9.140625" style="3"/>
    <col min="14592" max="14592" width="4.28515625" style="3" customWidth="1"/>
    <col min="14593" max="14593" width="42.85546875" style="3" customWidth="1"/>
    <col min="14594" max="14594" width="14.85546875" style="3" customWidth="1"/>
    <col min="14595" max="14595" width="5.5703125" style="3" customWidth="1"/>
    <col min="14596" max="14596" width="7.140625" style="3" customWidth="1"/>
    <col min="14597" max="14597" width="10.140625" style="3" customWidth="1"/>
    <col min="14598" max="14598" width="12.28515625" style="3" customWidth="1"/>
    <col min="14599" max="14599" width="6.5703125" style="3" bestFit="1" customWidth="1"/>
    <col min="14600" max="14600" width="9.85546875" style="3" bestFit="1" customWidth="1"/>
    <col min="14601" max="14601" width="12.28515625" style="3" customWidth="1"/>
    <col min="14602" max="14602" width="6.5703125" style="3" bestFit="1" customWidth="1"/>
    <col min="14603" max="14603" width="9.5703125" style="3" customWidth="1"/>
    <col min="14604" max="14604" width="12.28515625" style="3" customWidth="1"/>
    <col min="14605" max="14605" width="29.28515625" style="3" customWidth="1"/>
    <col min="14606" max="14606" width="13.28515625" style="3" bestFit="1" customWidth="1"/>
    <col min="14607" max="14607" width="13.140625" style="3" customWidth="1"/>
    <col min="14608" max="14847" width="9.140625" style="3"/>
    <col min="14848" max="14848" width="4.28515625" style="3" customWidth="1"/>
    <col min="14849" max="14849" width="42.85546875" style="3" customWidth="1"/>
    <col min="14850" max="14850" width="14.85546875" style="3" customWidth="1"/>
    <col min="14851" max="14851" width="5.5703125" style="3" customWidth="1"/>
    <col min="14852" max="14852" width="7.140625" style="3" customWidth="1"/>
    <col min="14853" max="14853" width="10.140625" style="3" customWidth="1"/>
    <col min="14854" max="14854" width="12.28515625" style="3" customWidth="1"/>
    <col min="14855" max="14855" width="6.5703125" style="3" bestFit="1" customWidth="1"/>
    <col min="14856" max="14856" width="9.85546875" style="3" bestFit="1" customWidth="1"/>
    <col min="14857" max="14857" width="12.28515625" style="3" customWidth="1"/>
    <col min="14858" max="14858" width="6.5703125" style="3" bestFit="1" customWidth="1"/>
    <col min="14859" max="14859" width="9.5703125" style="3" customWidth="1"/>
    <col min="14860" max="14860" width="12.28515625" style="3" customWidth="1"/>
    <col min="14861" max="14861" width="29.28515625" style="3" customWidth="1"/>
    <col min="14862" max="14862" width="13.28515625" style="3" bestFit="1" customWidth="1"/>
    <col min="14863" max="14863" width="13.140625" style="3" customWidth="1"/>
    <col min="14864" max="15103" width="9.140625" style="3"/>
    <col min="15104" max="15104" width="4.28515625" style="3" customWidth="1"/>
    <col min="15105" max="15105" width="42.85546875" style="3" customWidth="1"/>
    <col min="15106" max="15106" width="14.85546875" style="3" customWidth="1"/>
    <col min="15107" max="15107" width="5.5703125" style="3" customWidth="1"/>
    <col min="15108" max="15108" width="7.140625" style="3" customWidth="1"/>
    <col min="15109" max="15109" width="10.140625" style="3" customWidth="1"/>
    <col min="15110" max="15110" width="12.28515625" style="3" customWidth="1"/>
    <col min="15111" max="15111" width="6.5703125" style="3" bestFit="1" customWidth="1"/>
    <col min="15112" max="15112" width="9.85546875" style="3" bestFit="1" customWidth="1"/>
    <col min="15113" max="15113" width="12.28515625" style="3" customWidth="1"/>
    <col min="15114" max="15114" width="6.5703125" style="3" bestFit="1" customWidth="1"/>
    <col min="15115" max="15115" width="9.5703125" style="3" customWidth="1"/>
    <col min="15116" max="15116" width="12.28515625" style="3" customWidth="1"/>
    <col min="15117" max="15117" width="29.28515625" style="3" customWidth="1"/>
    <col min="15118" max="15118" width="13.28515625" style="3" bestFit="1" customWidth="1"/>
    <col min="15119" max="15119" width="13.140625" style="3" customWidth="1"/>
    <col min="15120" max="15359" width="9.140625" style="3"/>
    <col min="15360" max="15360" width="4.28515625" style="3" customWidth="1"/>
    <col min="15361" max="15361" width="42.85546875" style="3" customWidth="1"/>
    <col min="15362" max="15362" width="14.85546875" style="3" customWidth="1"/>
    <col min="15363" max="15363" width="5.5703125" style="3" customWidth="1"/>
    <col min="15364" max="15364" width="7.140625" style="3" customWidth="1"/>
    <col min="15365" max="15365" width="10.140625" style="3" customWidth="1"/>
    <col min="15366" max="15366" width="12.28515625" style="3" customWidth="1"/>
    <col min="15367" max="15367" width="6.5703125" style="3" bestFit="1" customWidth="1"/>
    <col min="15368" max="15368" width="9.85546875" style="3" bestFit="1" customWidth="1"/>
    <col min="15369" max="15369" width="12.28515625" style="3" customWidth="1"/>
    <col min="15370" max="15370" width="6.5703125" style="3" bestFit="1" customWidth="1"/>
    <col min="15371" max="15371" width="9.5703125" style="3" customWidth="1"/>
    <col min="15372" max="15372" width="12.28515625" style="3" customWidth="1"/>
    <col min="15373" max="15373" width="29.28515625" style="3" customWidth="1"/>
    <col min="15374" max="15374" width="13.28515625" style="3" bestFit="1" customWidth="1"/>
    <col min="15375" max="15375" width="13.140625" style="3" customWidth="1"/>
    <col min="15376" max="15615" width="9.140625" style="3"/>
    <col min="15616" max="15616" width="4.28515625" style="3" customWidth="1"/>
    <col min="15617" max="15617" width="42.85546875" style="3" customWidth="1"/>
    <col min="15618" max="15618" width="14.85546875" style="3" customWidth="1"/>
    <col min="15619" max="15619" width="5.5703125" style="3" customWidth="1"/>
    <col min="15620" max="15620" width="7.140625" style="3" customWidth="1"/>
    <col min="15621" max="15621" width="10.140625" style="3" customWidth="1"/>
    <col min="15622" max="15622" width="12.28515625" style="3" customWidth="1"/>
    <col min="15623" max="15623" width="6.5703125" style="3" bestFit="1" customWidth="1"/>
    <col min="15624" max="15624" width="9.85546875" style="3" bestFit="1" customWidth="1"/>
    <col min="15625" max="15625" width="12.28515625" style="3" customWidth="1"/>
    <col min="15626" max="15626" width="6.5703125" style="3" bestFit="1" customWidth="1"/>
    <col min="15627" max="15627" width="9.5703125" style="3" customWidth="1"/>
    <col min="15628" max="15628" width="12.28515625" style="3" customWidth="1"/>
    <col min="15629" max="15629" width="29.28515625" style="3" customWidth="1"/>
    <col min="15630" max="15630" width="13.28515625" style="3" bestFit="1" customWidth="1"/>
    <col min="15631" max="15631" width="13.140625" style="3" customWidth="1"/>
    <col min="15632" max="15871" width="9.140625" style="3"/>
    <col min="15872" max="15872" width="4.28515625" style="3" customWidth="1"/>
    <col min="15873" max="15873" width="42.85546875" style="3" customWidth="1"/>
    <col min="15874" max="15874" width="14.85546875" style="3" customWidth="1"/>
    <col min="15875" max="15875" width="5.5703125" style="3" customWidth="1"/>
    <col min="15876" max="15876" width="7.140625" style="3" customWidth="1"/>
    <col min="15877" max="15877" width="10.140625" style="3" customWidth="1"/>
    <col min="15878" max="15878" width="12.28515625" style="3" customWidth="1"/>
    <col min="15879" max="15879" width="6.5703125" style="3" bestFit="1" customWidth="1"/>
    <col min="15880" max="15880" width="9.85546875" style="3" bestFit="1" customWidth="1"/>
    <col min="15881" max="15881" width="12.28515625" style="3" customWidth="1"/>
    <col min="15882" max="15882" width="6.5703125" style="3" bestFit="1" customWidth="1"/>
    <col min="15883" max="15883" width="9.5703125" style="3" customWidth="1"/>
    <col min="15884" max="15884" width="12.28515625" style="3" customWidth="1"/>
    <col min="15885" max="15885" width="29.28515625" style="3" customWidth="1"/>
    <col min="15886" max="15886" width="13.28515625" style="3" bestFit="1" customWidth="1"/>
    <col min="15887" max="15887" width="13.140625" style="3" customWidth="1"/>
    <col min="15888" max="16127" width="9.140625" style="3"/>
    <col min="16128" max="16128" width="4.28515625" style="3" customWidth="1"/>
    <col min="16129" max="16129" width="42.85546875" style="3" customWidth="1"/>
    <col min="16130" max="16130" width="14.85546875" style="3" customWidth="1"/>
    <col min="16131" max="16131" width="5.5703125" style="3" customWidth="1"/>
    <col min="16132" max="16132" width="7.140625" style="3" customWidth="1"/>
    <col min="16133" max="16133" width="10.140625" style="3" customWidth="1"/>
    <col min="16134" max="16134" width="12.28515625" style="3" customWidth="1"/>
    <col min="16135" max="16135" width="6.5703125" style="3" bestFit="1" customWidth="1"/>
    <col min="16136" max="16136" width="9.85546875" style="3" bestFit="1" customWidth="1"/>
    <col min="16137" max="16137" width="12.28515625" style="3" customWidth="1"/>
    <col min="16138" max="16138" width="6.5703125" style="3" bestFit="1" customWidth="1"/>
    <col min="16139" max="16139" width="9.5703125" style="3" customWidth="1"/>
    <col min="16140" max="16140" width="12.28515625" style="3" customWidth="1"/>
    <col min="16141" max="16141" width="29.28515625" style="3" customWidth="1"/>
    <col min="16142" max="16142" width="13.28515625" style="3" bestFit="1" customWidth="1"/>
    <col min="16143" max="16143" width="13.140625" style="3" customWidth="1"/>
    <col min="16144" max="16384" width="9.140625" style="3"/>
  </cols>
  <sheetData>
    <row r="1" spans="1:14" ht="18" customHeight="1">
      <c r="B1" s="444"/>
      <c r="C1" s="1026" t="s">
        <v>0</v>
      </c>
      <c r="D1" s="1026"/>
      <c r="E1" s="1026"/>
      <c r="F1" s="1026"/>
      <c r="G1" s="1026"/>
      <c r="H1" s="2"/>
      <c r="I1" s="2"/>
      <c r="J1" s="2"/>
      <c r="K1" s="2"/>
      <c r="L1" s="2"/>
      <c r="M1" s="2"/>
    </row>
    <row r="2" spans="1:14" ht="6" customHeight="1">
      <c r="A2" s="4"/>
      <c r="B2" s="4"/>
      <c r="C2" s="4"/>
      <c r="D2" s="4"/>
      <c r="E2" s="4"/>
      <c r="F2" s="4"/>
      <c r="G2" s="4"/>
      <c r="H2" s="4"/>
      <c r="I2" s="4"/>
      <c r="J2" s="445"/>
      <c r="K2" s="4"/>
      <c r="L2" s="4"/>
      <c r="M2" s="4"/>
    </row>
    <row r="3" spans="1:14" ht="40.5" customHeight="1">
      <c r="B3" s="1027" t="s">
        <v>1</v>
      </c>
      <c r="C3" s="1027"/>
      <c r="D3" s="1027"/>
      <c r="E3" s="1027"/>
      <c r="F3" s="1027"/>
      <c r="G3" s="1027"/>
      <c r="H3" s="1027"/>
      <c r="I3" s="1027"/>
      <c r="J3" s="1027"/>
      <c r="K3" s="5"/>
      <c r="L3" s="445" t="s">
        <v>2025</v>
      </c>
      <c r="M3" s="5"/>
    </row>
    <row r="4" spans="1:14" ht="15.75" customHeight="1">
      <c r="A4" s="6"/>
      <c r="B4" s="7"/>
      <c r="C4" s="8"/>
      <c r="D4" s="6"/>
      <c r="E4" s="6"/>
      <c r="F4" s="6"/>
      <c r="G4" s="6"/>
      <c r="H4" s="9"/>
      <c r="I4" s="9"/>
      <c r="K4" s="11"/>
      <c r="L4" s="11"/>
      <c r="M4" s="11"/>
    </row>
    <row r="5" spans="1:14" ht="30.75" customHeight="1">
      <c r="A5" s="1028" t="s">
        <v>2</v>
      </c>
      <c r="B5" s="1028" t="s">
        <v>3</v>
      </c>
      <c r="C5" s="1029" t="s">
        <v>4</v>
      </c>
      <c r="D5" s="1028" t="s">
        <v>5</v>
      </c>
      <c r="E5" s="1031" t="s">
        <v>6</v>
      </c>
      <c r="F5" s="1031"/>
      <c r="G5" s="1031"/>
      <c r="H5" s="1032" t="s">
        <v>7</v>
      </c>
      <c r="I5" s="1032"/>
      <c r="J5" s="1032"/>
      <c r="K5" s="1033" t="s">
        <v>8</v>
      </c>
      <c r="L5" s="1034"/>
      <c r="M5" s="1035"/>
      <c r="N5" s="12"/>
    </row>
    <row r="6" spans="1:14" s="13" customFormat="1" ht="18" customHeight="1">
      <c r="A6" s="1028"/>
      <c r="B6" s="1028"/>
      <c r="C6" s="1030"/>
      <c r="D6" s="1028"/>
      <c r="E6" s="578" t="s">
        <v>9</v>
      </c>
      <c r="F6" s="578" t="s">
        <v>10</v>
      </c>
      <c r="G6" s="578" t="s">
        <v>11</v>
      </c>
      <c r="H6" s="578" t="s">
        <v>9</v>
      </c>
      <c r="I6" s="578" t="s">
        <v>10</v>
      </c>
      <c r="J6" s="578" t="s">
        <v>11</v>
      </c>
      <c r="K6" s="578" t="s">
        <v>9</v>
      </c>
      <c r="L6" s="578" t="s">
        <v>12</v>
      </c>
      <c r="M6" s="578" t="s">
        <v>11</v>
      </c>
    </row>
    <row r="7" spans="1:14" s="13" customFormat="1" ht="15.75">
      <c r="A7" s="580">
        <v>1</v>
      </c>
      <c r="B7" s="580">
        <v>2</v>
      </c>
      <c r="C7" s="471">
        <v>3</v>
      </c>
      <c r="D7" s="580">
        <v>4</v>
      </c>
      <c r="E7" s="649">
        <v>5</v>
      </c>
      <c r="F7" s="649">
        <v>6</v>
      </c>
      <c r="G7" s="649">
        <v>7</v>
      </c>
      <c r="H7" s="649">
        <v>8</v>
      </c>
      <c r="I7" s="649">
        <v>9</v>
      </c>
      <c r="J7" s="649">
        <v>10</v>
      </c>
      <c r="K7" s="649">
        <v>11</v>
      </c>
      <c r="L7" s="649">
        <v>12</v>
      </c>
      <c r="M7" s="649">
        <v>13</v>
      </c>
      <c r="N7" s="14"/>
    </row>
    <row r="8" spans="1:14" ht="21" customHeight="1">
      <c r="A8" s="476">
        <v>1</v>
      </c>
      <c r="B8" s="237" t="s">
        <v>13</v>
      </c>
      <c r="C8" s="210">
        <v>7130800033</v>
      </c>
      <c r="D8" s="476" t="s">
        <v>14</v>
      </c>
      <c r="E8" s="181">
        <v>10</v>
      </c>
      <c r="F8" s="118">
        <f>VLOOKUP(C8,'SOR RATE 2026-27'!A:D,4,0)</f>
        <v>4613.6900000000005</v>
      </c>
      <c r="G8" s="118">
        <f>F8*E8</f>
        <v>46136.900000000009</v>
      </c>
      <c r="H8" s="118"/>
      <c r="I8" s="118"/>
      <c r="J8" s="118"/>
      <c r="K8" s="118"/>
      <c r="L8" s="118"/>
      <c r="M8" s="118"/>
    </row>
    <row r="9" spans="1:14" ht="33.75" customHeight="1">
      <c r="A9" s="476" t="s">
        <v>15</v>
      </c>
      <c r="B9" s="237" t="s">
        <v>16</v>
      </c>
      <c r="C9" s="210">
        <v>7130601958</v>
      </c>
      <c r="D9" s="476" t="s">
        <v>17</v>
      </c>
      <c r="E9" s="118"/>
      <c r="F9" s="118"/>
      <c r="G9" s="118"/>
      <c r="H9" s="181">
        <v>4823</v>
      </c>
      <c r="I9" s="118">
        <f>VLOOKUP(C9,'SOR RATE 2026-27'!A:D,4,0)/1000</f>
        <v>53.077580000000005</v>
      </c>
      <c r="J9" s="118">
        <f>I9*H9</f>
        <v>255993.16834000003</v>
      </c>
      <c r="K9" s="118"/>
      <c r="L9" s="118"/>
      <c r="M9" s="118"/>
    </row>
    <row r="10" spans="1:14" ht="23.25" customHeight="1">
      <c r="A10" s="476" t="s">
        <v>18</v>
      </c>
      <c r="B10" s="237" t="s">
        <v>19</v>
      </c>
      <c r="C10" s="210">
        <v>7130800002</v>
      </c>
      <c r="D10" s="476" t="s">
        <v>14</v>
      </c>
      <c r="E10" s="118"/>
      <c r="F10" s="118"/>
      <c r="G10" s="118"/>
      <c r="H10" s="181"/>
      <c r="I10" s="118"/>
      <c r="J10" s="118"/>
      <c r="K10" s="181">
        <v>10</v>
      </c>
      <c r="L10" s="118">
        <f>VLOOKUP(C10,'SOR RATE 2026-27'!A:D,4,0)</f>
        <v>7887.84</v>
      </c>
      <c r="M10" s="118">
        <f>K10*L10</f>
        <v>78878.399999999994</v>
      </c>
      <c r="N10" s="12"/>
    </row>
    <row r="11" spans="1:14" ht="19.5" customHeight="1">
      <c r="A11" s="210">
        <v>4</v>
      </c>
      <c r="B11" s="237" t="s">
        <v>20</v>
      </c>
      <c r="C11" s="210">
        <v>7130810595</v>
      </c>
      <c r="D11" s="564" t="s">
        <v>14</v>
      </c>
      <c r="E11" s="565">
        <v>10</v>
      </c>
      <c r="F11" s="118">
        <f>VLOOKUP(C11,'SOR RATE 2026-27'!A:D,4,0)</f>
        <v>2564.36</v>
      </c>
      <c r="G11" s="563">
        <f>F11*E11</f>
        <v>25643.600000000002</v>
      </c>
      <c r="H11" s="565">
        <v>10</v>
      </c>
      <c r="I11" s="118">
        <f>VLOOKUP(C11,'SOR RATE 2026-27'!A:D,4,0)</f>
        <v>2564.36</v>
      </c>
      <c r="J11" s="563">
        <f>I11*H11</f>
        <v>25643.600000000002</v>
      </c>
      <c r="K11" s="565">
        <v>10</v>
      </c>
      <c r="L11" s="118">
        <f>VLOOKUP(C11,'SOR RATE 2026-27'!A:D,4,0)</f>
        <v>2564.36</v>
      </c>
      <c r="M11" s="563">
        <f>K11*L11</f>
        <v>25643.600000000002</v>
      </c>
    </row>
    <row r="12" spans="1:14" ht="20.25" customHeight="1">
      <c r="A12" s="1037">
        <v>5</v>
      </c>
      <c r="B12" s="237" t="s">
        <v>21</v>
      </c>
      <c r="C12" s="566"/>
      <c r="D12" s="566"/>
      <c r="E12" s="567"/>
      <c r="F12" s="118"/>
      <c r="G12" s="567"/>
      <c r="H12" s="567"/>
      <c r="I12" s="118"/>
      <c r="J12" s="567"/>
      <c r="K12" s="568"/>
      <c r="L12" s="118"/>
      <c r="M12" s="569"/>
    </row>
    <row r="13" spans="1:14" ht="18.75" customHeight="1">
      <c r="A13" s="1038"/>
      <c r="B13" s="237" t="s">
        <v>22</v>
      </c>
      <c r="C13" s="210">
        <v>7130810193</v>
      </c>
      <c r="D13" s="476" t="s">
        <v>23</v>
      </c>
      <c r="E13" s="570">
        <v>10</v>
      </c>
      <c r="F13" s="118">
        <f>VLOOKUP(C13,'SOR RATE 2026-27'!A:D,4,0)</f>
        <v>326.97000000000003</v>
      </c>
      <c r="G13" s="571">
        <f>F13*E13</f>
        <v>3269.7000000000003</v>
      </c>
      <c r="H13" s="571"/>
      <c r="I13" s="118"/>
      <c r="J13" s="571"/>
      <c r="K13" s="570">
        <v>10</v>
      </c>
      <c r="L13" s="118">
        <f>VLOOKUP(C13,'SOR RATE 2026-27'!A:D,4,0)</f>
        <v>326.97000000000003</v>
      </c>
      <c r="M13" s="571">
        <f>K13*L13</f>
        <v>3269.7000000000003</v>
      </c>
    </row>
    <row r="14" spans="1:14" ht="18.75" customHeight="1">
      <c r="A14" s="1038"/>
      <c r="B14" s="237" t="s">
        <v>24</v>
      </c>
      <c r="C14" s="210">
        <v>7130810692</v>
      </c>
      <c r="D14" s="476" t="s">
        <v>23</v>
      </c>
      <c r="E14" s="181"/>
      <c r="F14" s="118"/>
      <c r="G14" s="118"/>
      <c r="H14" s="181">
        <v>10</v>
      </c>
      <c r="I14" s="118">
        <f>VLOOKUP(C14,'SOR RATE 2026-27'!A:D,4,0)</f>
        <v>362.75</v>
      </c>
      <c r="J14" s="118">
        <f>I14*H14</f>
        <v>3627.5</v>
      </c>
      <c r="K14" s="181"/>
      <c r="L14" s="118"/>
      <c r="M14" s="118"/>
    </row>
    <row r="15" spans="1:14" ht="20.25" customHeight="1">
      <c r="A15" s="210">
        <v>6</v>
      </c>
      <c r="B15" s="237" t="s">
        <v>25</v>
      </c>
      <c r="C15" s="210">
        <v>7130810676</v>
      </c>
      <c r="D15" s="476" t="s">
        <v>14</v>
      </c>
      <c r="E15" s="181">
        <v>10</v>
      </c>
      <c r="F15" s="118">
        <f>VLOOKUP(C15,'SOR RATE 2026-27'!A:D,4,0)</f>
        <v>426.66</v>
      </c>
      <c r="G15" s="118">
        <f t="shared" ref="G15:G16" si="0">F15*E15</f>
        <v>4266.6000000000004</v>
      </c>
      <c r="H15" s="181">
        <v>10</v>
      </c>
      <c r="I15" s="118">
        <f>VLOOKUP(C15,'SOR RATE 2026-27'!A:D,4,0)</f>
        <v>426.66</v>
      </c>
      <c r="J15" s="118">
        <f t="shared" ref="J15:J16" si="1">I15*H15</f>
        <v>4266.6000000000004</v>
      </c>
      <c r="K15" s="181">
        <v>10</v>
      </c>
      <c r="L15" s="118">
        <f>VLOOKUP(C15,'SOR RATE 2026-27'!A:D,4,0)</f>
        <v>426.66</v>
      </c>
      <c r="M15" s="118">
        <f>K15*L15</f>
        <v>4266.6000000000004</v>
      </c>
    </row>
    <row r="16" spans="1:14" ht="30.75" customHeight="1">
      <c r="A16" s="210">
        <v>7</v>
      </c>
      <c r="B16" s="237" t="s">
        <v>26</v>
      </c>
      <c r="C16" s="210">
        <v>7130870013</v>
      </c>
      <c r="D16" s="476" t="s">
        <v>14</v>
      </c>
      <c r="E16" s="181">
        <v>10</v>
      </c>
      <c r="F16" s="118">
        <f>VLOOKUP(C16,'SOR RATE 2026-27'!A:D,4,0)</f>
        <v>143.69</v>
      </c>
      <c r="G16" s="118">
        <f t="shared" si="0"/>
        <v>1436.9</v>
      </c>
      <c r="H16" s="181">
        <v>10</v>
      </c>
      <c r="I16" s="118">
        <f>VLOOKUP(C16,'SOR RATE 2026-27'!A:D,4,0)</f>
        <v>143.69</v>
      </c>
      <c r="J16" s="118">
        <f t="shared" si="1"/>
        <v>1436.9</v>
      </c>
      <c r="K16" s="181">
        <v>10</v>
      </c>
      <c r="L16" s="118">
        <f>VLOOKUP(C16,'SOR RATE 2026-27'!A:D,4,0)</f>
        <v>143.69</v>
      </c>
      <c r="M16" s="118">
        <f t="shared" ref="M16" si="2">K16*L16</f>
        <v>1436.9</v>
      </c>
    </row>
    <row r="17" spans="1:15" ht="20.25" customHeight="1">
      <c r="A17" s="210">
        <v>8</v>
      </c>
      <c r="B17" s="237" t="s">
        <v>27</v>
      </c>
      <c r="C17" s="210">
        <v>7130820009</v>
      </c>
      <c r="D17" s="476" t="s">
        <v>14</v>
      </c>
      <c r="E17" s="181">
        <v>30</v>
      </c>
      <c r="F17" s="118">
        <f>VLOOKUP(C17,'SOR RATE 2026-27'!A:D,4,0)</f>
        <v>378.54</v>
      </c>
      <c r="G17" s="118">
        <f>F17*E17</f>
        <v>11356.2</v>
      </c>
      <c r="H17" s="181">
        <v>30</v>
      </c>
      <c r="I17" s="118">
        <f>VLOOKUP(C17,'SOR RATE 2026-27'!A:D,4,0)</f>
        <v>378.54</v>
      </c>
      <c r="J17" s="118">
        <f>I17*H17</f>
        <v>11356.2</v>
      </c>
      <c r="K17" s="181">
        <v>30</v>
      </c>
      <c r="L17" s="118">
        <f>VLOOKUP(C17,'SOR RATE 2026-27'!A:D,4,0)</f>
        <v>378.54</v>
      </c>
      <c r="M17" s="118">
        <f>K17*L17</f>
        <v>11356.2</v>
      </c>
      <c r="N17" s="15"/>
    </row>
    <row r="18" spans="1:15" ht="30" customHeight="1">
      <c r="A18" s="210">
        <v>9</v>
      </c>
      <c r="B18" s="237" t="s">
        <v>28</v>
      </c>
      <c r="C18" s="210">
        <v>7130830060</v>
      </c>
      <c r="D18" s="476" t="s">
        <v>29</v>
      </c>
      <c r="E18" s="181">
        <v>3100</v>
      </c>
      <c r="F18" s="118">
        <f>VLOOKUP(C18,'SOR RATE 2026-27'!A:D,4,0)/1000</f>
        <v>89.510940000000005</v>
      </c>
      <c r="G18" s="118">
        <f>F18*E18</f>
        <v>277483.91399999999</v>
      </c>
      <c r="H18" s="181">
        <v>3100</v>
      </c>
      <c r="I18" s="118">
        <f>VLOOKUP(C18,'SOR RATE 2026-27'!A:D,4,0)/1000</f>
        <v>89.510940000000005</v>
      </c>
      <c r="J18" s="118">
        <f>I18*H18</f>
        <v>277483.91399999999</v>
      </c>
      <c r="K18" s="181">
        <v>3100</v>
      </c>
      <c r="L18" s="118">
        <f>VLOOKUP(C18,'SOR RATE 2026-27'!A:D,4,0)/1000</f>
        <v>89.510940000000005</v>
      </c>
      <c r="M18" s="118">
        <f>K18*L18</f>
        <v>277483.91399999999</v>
      </c>
      <c r="N18" s="16"/>
    </row>
    <row r="19" spans="1:15" ht="28.5" customHeight="1">
      <c r="A19" s="210">
        <v>10</v>
      </c>
      <c r="B19" s="237" t="s">
        <v>30</v>
      </c>
      <c r="C19" s="210">
        <v>7130830050</v>
      </c>
      <c r="D19" s="476" t="s">
        <v>14</v>
      </c>
      <c r="E19" s="181">
        <v>6</v>
      </c>
      <c r="F19" s="118">
        <f>VLOOKUP(C19,'SOR RATE 2026-27'!A:D,4,0)</f>
        <v>51.51</v>
      </c>
      <c r="G19" s="118">
        <f>F19*E19</f>
        <v>309.06</v>
      </c>
      <c r="H19" s="181">
        <v>6</v>
      </c>
      <c r="I19" s="118">
        <f>VLOOKUP(C19,'SOR RATE 2026-27'!A:D,4,0)</f>
        <v>51.51</v>
      </c>
      <c r="J19" s="118">
        <f>I19*H19</f>
        <v>309.06</v>
      </c>
      <c r="K19" s="181">
        <v>6</v>
      </c>
      <c r="L19" s="118">
        <f>VLOOKUP(C19,'SOR RATE 2026-27'!A:D,4,0)</f>
        <v>51.51</v>
      </c>
      <c r="M19" s="118">
        <f>K19*L19</f>
        <v>309.06</v>
      </c>
      <c r="N19" s="12"/>
    </row>
    <row r="20" spans="1:15" ht="20.25" customHeight="1">
      <c r="A20" s="1039">
        <v>11</v>
      </c>
      <c r="B20" s="237" t="s">
        <v>31</v>
      </c>
      <c r="C20" s="210">
        <v>7130860033</v>
      </c>
      <c r="D20" s="476" t="s">
        <v>14</v>
      </c>
      <c r="E20" s="181">
        <v>3</v>
      </c>
      <c r="F20" s="118">
        <f>VLOOKUP(C20,'SOR RATE 2026-27'!A:D,4,0)</f>
        <v>1080.47</v>
      </c>
      <c r="G20" s="118">
        <f>F20*E20</f>
        <v>3241.41</v>
      </c>
      <c r="H20" s="181">
        <v>3</v>
      </c>
      <c r="I20" s="118">
        <f>VLOOKUP(C20,'SOR RATE 2026-27'!A:D,4,0)</f>
        <v>1080.47</v>
      </c>
      <c r="J20" s="118">
        <f>I20*H20</f>
        <v>3241.41</v>
      </c>
      <c r="K20" s="181">
        <v>3</v>
      </c>
      <c r="L20" s="118">
        <f>VLOOKUP(C20,'SOR RATE 2026-27'!A:D,4,0)</f>
        <v>1080.47</v>
      </c>
      <c r="M20" s="118">
        <f>K20*L20</f>
        <v>3241.41</v>
      </c>
    </row>
    <row r="21" spans="1:15" ht="21.75" customHeight="1">
      <c r="A21" s="1040"/>
      <c r="B21" s="237" t="s">
        <v>32</v>
      </c>
      <c r="C21" s="210">
        <v>7130810193</v>
      </c>
      <c r="D21" s="476" t="s">
        <v>23</v>
      </c>
      <c r="E21" s="181">
        <v>3</v>
      </c>
      <c r="F21" s="118">
        <f>VLOOKUP(C21,'SOR RATE 2026-27'!A:D,4,0)</f>
        <v>326.97000000000003</v>
      </c>
      <c r="G21" s="118">
        <f>F21*E21</f>
        <v>980.91000000000008</v>
      </c>
      <c r="H21" s="118"/>
      <c r="I21" s="118"/>
      <c r="J21" s="118"/>
      <c r="K21" s="181">
        <v>3</v>
      </c>
      <c r="L21" s="118">
        <f>VLOOKUP(C21,'SOR RATE 2026-27'!A:D,4,0)</f>
        <v>326.97000000000003</v>
      </c>
      <c r="M21" s="118">
        <f>K21*L21</f>
        <v>980.91000000000008</v>
      </c>
    </row>
    <row r="22" spans="1:15" ht="20.25" customHeight="1">
      <c r="A22" s="1040"/>
      <c r="B22" s="237" t="s">
        <v>33</v>
      </c>
      <c r="C22" s="210">
        <v>7130810692</v>
      </c>
      <c r="D22" s="476" t="s">
        <v>23</v>
      </c>
      <c r="E22" s="181"/>
      <c r="F22" s="118"/>
      <c r="G22" s="118"/>
      <c r="H22" s="181">
        <v>3</v>
      </c>
      <c r="I22" s="118">
        <f>VLOOKUP(C22,'SOR RATE 2026-27'!A:D,4,0)</f>
        <v>362.75</v>
      </c>
      <c r="J22" s="118">
        <f t="shared" ref="J22:J29" si="3">I22*H22</f>
        <v>1088.25</v>
      </c>
      <c r="K22" s="118"/>
      <c r="L22" s="118"/>
      <c r="M22" s="118"/>
    </row>
    <row r="23" spans="1:15" ht="22.5" customHeight="1">
      <c r="A23" s="1041"/>
      <c r="B23" s="237" t="s">
        <v>34</v>
      </c>
      <c r="C23" s="210">
        <v>7130860076</v>
      </c>
      <c r="D23" s="476" t="s">
        <v>17</v>
      </c>
      <c r="E23" s="572">
        <v>25.5</v>
      </c>
      <c r="F23" s="118">
        <f>VLOOKUP(C23,'SOR RATE 2026-27'!A:D,4,0)/1000</f>
        <v>87.273820000000001</v>
      </c>
      <c r="G23" s="118">
        <f t="shared" ref="G23:G29" si="4">F23*E23</f>
        <v>2225.4824100000001</v>
      </c>
      <c r="H23" s="572">
        <f>+E23</f>
        <v>25.5</v>
      </c>
      <c r="I23" s="118">
        <f>VLOOKUP(C23,'SOR RATE 2026-27'!A:D,4,0)/1000</f>
        <v>87.273820000000001</v>
      </c>
      <c r="J23" s="118">
        <f t="shared" si="3"/>
        <v>2225.4824100000001</v>
      </c>
      <c r="K23" s="572">
        <v>25.5</v>
      </c>
      <c r="L23" s="118">
        <f>VLOOKUP(C23,'SOR RATE 2026-27'!A:D,4,0)/1000</f>
        <v>87.273820000000001</v>
      </c>
      <c r="M23" s="118">
        <f t="shared" ref="M23:M29" si="5">K23*L23</f>
        <v>2225.4824100000001</v>
      </c>
    </row>
    <row r="24" spans="1:15" ht="73.5" customHeight="1">
      <c r="A24" s="573">
        <v>12</v>
      </c>
      <c r="B24" s="574" t="s">
        <v>35</v>
      </c>
      <c r="C24" s="210">
        <v>7130200202</v>
      </c>
      <c r="D24" s="575" t="s">
        <v>36</v>
      </c>
      <c r="E24" s="576">
        <f>(10*0.05)+(5*0.3)</f>
        <v>2</v>
      </c>
      <c r="F24" s="118">
        <f>VLOOKUP(C24,'SOR RATE 2026-27'!A:D,4,0)</f>
        <v>2970.0000000000005</v>
      </c>
      <c r="G24" s="118">
        <f t="shared" si="4"/>
        <v>5940.0000000000009</v>
      </c>
      <c r="H24" s="576">
        <f>(10*0.65)+(5*0.3)</f>
        <v>8</v>
      </c>
      <c r="I24" s="118">
        <f>VLOOKUP(C24,'SOR RATE 2026-27'!A:D,4,0)</f>
        <v>2970.0000000000005</v>
      </c>
      <c r="J24" s="118">
        <f t="shared" si="3"/>
        <v>23760.000000000004</v>
      </c>
      <c r="K24" s="576">
        <f>(10*0.55)+(5*0.3)</f>
        <v>7</v>
      </c>
      <c r="L24" s="118">
        <f>VLOOKUP(C24,'SOR RATE 2026-27'!A:D,4,0)</f>
        <v>2970.0000000000005</v>
      </c>
      <c r="M24" s="118">
        <f t="shared" si="5"/>
        <v>20790.000000000004</v>
      </c>
      <c r="N24" s="875" t="s">
        <v>1861</v>
      </c>
    </row>
    <row r="25" spans="1:15" ht="17.25" customHeight="1">
      <c r="A25" s="210">
        <v>13</v>
      </c>
      <c r="B25" s="237" t="s">
        <v>37</v>
      </c>
      <c r="C25" s="210">
        <v>7130211158</v>
      </c>
      <c r="D25" s="476" t="s">
        <v>38</v>
      </c>
      <c r="E25" s="572">
        <v>1.4</v>
      </c>
      <c r="F25" s="118">
        <f>VLOOKUP(C25,'SOR RATE 2026-27'!A:D,4,0)</f>
        <v>183.37</v>
      </c>
      <c r="G25" s="118">
        <f t="shared" si="4"/>
        <v>256.71800000000002</v>
      </c>
      <c r="H25" s="181">
        <v>6</v>
      </c>
      <c r="I25" s="118">
        <f>VLOOKUP(C25,'SOR RATE 2026-27'!A:D,4,0)</f>
        <v>183.37</v>
      </c>
      <c r="J25" s="118">
        <f t="shared" si="3"/>
        <v>1100.22</v>
      </c>
      <c r="K25" s="572">
        <v>1.4</v>
      </c>
      <c r="L25" s="118">
        <f>VLOOKUP(C25,'SOR RATE 2026-27'!A:D,4,0)</f>
        <v>183.37</v>
      </c>
      <c r="M25" s="118">
        <f t="shared" si="5"/>
        <v>256.71800000000002</v>
      </c>
    </row>
    <row r="26" spans="1:15" ht="17.25" customHeight="1">
      <c r="A26" s="210">
        <v>14</v>
      </c>
      <c r="B26" s="237" t="s">
        <v>39</v>
      </c>
      <c r="C26" s="210">
        <v>7130210809</v>
      </c>
      <c r="D26" s="476" t="s">
        <v>38</v>
      </c>
      <c r="E26" s="572">
        <v>1.5</v>
      </c>
      <c r="F26" s="118">
        <f>VLOOKUP(C26,'SOR RATE 2026-27'!A:D,4,0)</f>
        <v>409.72</v>
      </c>
      <c r="G26" s="118">
        <f t="shared" si="4"/>
        <v>614.58000000000004</v>
      </c>
      <c r="H26" s="181">
        <v>6</v>
      </c>
      <c r="I26" s="118">
        <f>VLOOKUP(C26,'SOR RATE 2026-27'!A:D,4,0)</f>
        <v>409.72</v>
      </c>
      <c r="J26" s="118">
        <f t="shared" si="3"/>
        <v>2458.3200000000002</v>
      </c>
      <c r="K26" s="572">
        <v>1.5</v>
      </c>
      <c r="L26" s="118">
        <f>VLOOKUP(C26,'SOR RATE 2026-27'!A:D,4,0)</f>
        <v>409.72</v>
      </c>
      <c r="M26" s="118">
        <f t="shared" si="5"/>
        <v>614.58000000000004</v>
      </c>
    </row>
    <row r="27" spans="1:15" ht="20.25" customHeight="1">
      <c r="A27" s="210">
        <v>15</v>
      </c>
      <c r="B27" s="237" t="s">
        <v>40</v>
      </c>
      <c r="C27" s="210">
        <v>7130610206</v>
      </c>
      <c r="D27" s="476" t="s">
        <v>17</v>
      </c>
      <c r="E27" s="181">
        <v>20</v>
      </c>
      <c r="F27" s="118">
        <f>VLOOKUP(C27,'SOR RATE 2026-27'!A:D,4,0)/1000</f>
        <v>84.314549999999997</v>
      </c>
      <c r="G27" s="118">
        <f t="shared" si="4"/>
        <v>1686.2909999999999</v>
      </c>
      <c r="H27" s="181">
        <v>20</v>
      </c>
      <c r="I27" s="118">
        <f>VLOOKUP(C27,'SOR RATE 2026-27'!A:D,4,0)/1000</f>
        <v>84.314549999999997</v>
      </c>
      <c r="J27" s="118">
        <f t="shared" si="3"/>
        <v>1686.2909999999999</v>
      </c>
      <c r="K27" s="181">
        <v>20</v>
      </c>
      <c r="L27" s="118">
        <f>VLOOKUP(C27,'SOR RATE 2026-27'!A:D,4,0)/1000</f>
        <v>84.314549999999997</v>
      </c>
      <c r="M27" s="118">
        <f t="shared" si="5"/>
        <v>1686.2909999999999</v>
      </c>
      <c r="N27" s="18"/>
      <c r="O27" s="18"/>
    </row>
    <row r="28" spans="1:15" ht="19.5" customHeight="1">
      <c r="A28" s="210">
        <v>16</v>
      </c>
      <c r="B28" s="237" t="s">
        <v>41</v>
      </c>
      <c r="C28" s="210">
        <v>7130880041</v>
      </c>
      <c r="D28" s="476" t="s">
        <v>14</v>
      </c>
      <c r="E28" s="181">
        <v>10</v>
      </c>
      <c r="F28" s="118">
        <f>VLOOKUP(C28,'SOR RATE 2026-27'!A:D,4,0)</f>
        <v>101.61</v>
      </c>
      <c r="G28" s="118">
        <f t="shared" si="4"/>
        <v>1016.1</v>
      </c>
      <c r="H28" s="181">
        <v>10</v>
      </c>
      <c r="I28" s="118">
        <f>VLOOKUP(C28,'SOR RATE 2026-27'!A:D,4,0)</f>
        <v>101.61</v>
      </c>
      <c r="J28" s="118">
        <f t="shared" si="3"/>
        <v>1016.1</v>
      </c>
      <c r="K28" s="181">
        <v>10</v>
      </c>
      <c r="L28" s="118">
        <f>VLOOKUP(C28,'SOR RATE 2026-27'!A:D,4,0)</f>
        <v>101.61</v>
      </c>
      <c r="M28" s="118">
        <f t="shared" si="5"/>
        <v>1016.1</v>
      </c>
      <c r="N28" s="19"/>
    </row>
    <row r="29" spans="1:15" ht="20.25" customHeight="1">
      <c r="A29" s="210">
        <v>17</v>
      </c>
      <c r="B29" s="237" t="s">
        <v>1744</v>
      </c>
      <c r="C29" s="210">
        <v>7130830006</v>
      </c>
      <c r="D29" s="476" t="s">
        <v>17</v>
      </c>
      <c r="E29" s="572">
        <v>3.5</v>
      </c>
      <c r="F29" s="118">
        <f>VLOOKUP(C29,'SOR RATE 2026-27'!A:D,4,0)</f>
        <v>221.56</v>
      </c>
      <c r="G29" s="118">
        <f t="shared" si="4"/>
        <v>775.46</v>
      </c>
      <c r="H29" s="572">
        <v>3.5</v>
      </c>
      <c r="I29" s="118">
        <f>VLOOKUP(C29,'SOR RATE 2026-27'!A:D,4,0)</f>
        <v>221.56</v>
      </c>
      <c r="J29" s="118">
        <f t="shared" si="3"/>
        <v>775.46</v>
      </c>
      <c r="K29" s="572">
        <v>3.5</v>
      </c>
      <c r="L29" s="118">
        <f>VLOOKUP(C29,'SOR RATE 2026-27'!A:D,4,0)</f>
        <v>221.56</v>
      </c>
      <c r="M29" s="118">
        <f t="shared" si="5"/>
        <v>775.46</v>
      </c>
    </row>
    <row r="30" spans="1:15" ht="15.75" customHeight="1">
      <c r="A30" s="1039">
        <v>18</v>
      </c>
      <c r="B30" s="237" t="s">
        <v>42</v>
      </c>
      <c r="C30" s="210"/>
      <c r="D30" s="476" t="s">
        <v>17</v>
      </c>
      <c r="E30" s="181">
        <v>17</v>
      </c>
      <c r="F30" s="118"/>
      <c r="G30" s="118"/>
      <c r="H30" s="181">
        <v>17</v>
      </c>
      <c r="I30" s="118"/>
      <c r="J30" s="118"/>
      <c r="K30" s="181">
        <v>18</v>
      </c>
      <c r="L30" s="118"/>
      <c r="M30" s="118"/>
    </row>
    <row r="31" spans="1:15" ht="15" customHeight="1">
      <c r="A31" s="1040"/>
      <c r="B31" s="237" t="s">
        <v>43</v>
      </c>
      <c r="C31" s="210">
        <v>7130620614</v>
      </c>
      <c r="D31" s="476" t="s">
        <v>17</v>
      </c>
      <c r="E31" s="181"/>
      <c r="F31" s="118"/>
      <c r="G31" s="118"/>
      <c r="H31" s="181">
        <v>7</v>
      </c>
      <c r="I31" s="118">
        <f>VLOOKUP(C31,'SOR RATE 2026-27'!A:D,4,0)</f>
        <v>85.5</v>
      </c>
      <c r="J31" s="118">
        <f>I31*H31</f>
        <v>598.5</v>
      </c>
      <c r="K31" s="118"/>
      <c r="L31" s="118"/>
      <c r="M31" s="118"/>
    </row>
    <row r="32" spans="1:15" ht="15" customHeight="1">
      <c r="A32" s="1040"/>
      <c r="B32" s="237" t="s">
        <v>44</v>
      </c>
      <c r="C32" s="210">
        <v>7130620619</v>
      </c>
      <c r="D32" s="476" t="s">
        <v>17</v>
      </c>
      <c r="E32" s="181">
        <v>3</v>
      </c>
      <c r="F32" s="118">
        <f>VLOOKUP(C32,'SOR RATE 2026-27'!A:D,4,0)</f>
        <v>85.5</v>
      </c>
      <c r="G32" s="118">
        <f>F32*E32</f>
        <v>256.5</v>
      </c>
      <c r="H32" s="118"/>
      <c r="I32" s="118"/>
      <c r="J32" s="563"/>
      <c r="K32" s="572">
        <v>3.5</v>
      </c>
      <c r="L32" s="118">
        <f>VLOOKUP(C32,'SOR RATE 2026-27'!A:D,4,0)</f>
        <v>85.5</v>
      </c>
      <c r="M32" s="118">
        <f>K32*L32</f>
        <v>299.25</v>
      </c>
    </row>
    <row r="33" spans="1:16" ht="16.5" customHeight="1">
      <c r="A33" s="1040"/>
      <c r="B33" s="237" t="s">
        <v>45</v>
      </c>
      <c r="C33" s="210">
        <v>7130620625</v>
      </c>
      <c r="D33" s="476" t="s">
        <v>17</v>
      </c>
      <c r="E33" s="181"/>
      <c r="F33" s="118"/>
      <c r="G33" s="118"/>
      <c r="H33" s="181">
        <v>10</v>
      </c>
      <c r="I33" s="118">
        <f>VLOOKUP(C33,'SOR RATE 2026-27'!A:D,4,0)</f>
        <v>84.05</v>
      </c>
      <c r="J33" s="118">
        <f>I33*H33</f>
        <v>840.5</v>
      </c>
      <c r="K33" s="572"/>
      <c r="L33" s="118"/>
      <c r="M33" s="118"/>
    </row>
    <row r="34" spans="1:16" ht="18.75" customHeight="1">
      <c r="A34" s="1041"/>
      <c r="B34" s="237" t="s">
        <v>46</v>
      </c>
      <c r="C34" s="210">
        <v>7130620627</v>
      </c>
      <c r="D34" s="476" t="s">
        <v>17</v>
      </c>
      <c r="E34" s="181">
        <v>14</v>
      </c>
      <c r="F34" s="118">
        <f>VLOOKUP(C34,'SOR RATE 2026-27'!A:D,4,0)</f>
        <v>84.05</v>
      </c>
      <c r="G34" s="118">
        <f>F34*E34</f>
        <v>1176.7</v>
      </c>
      <c r="H34" s="181"/>
      <c r="I34" s="118"/>
      <c r="J34" s="118"/>
      <c r="K34" s="572">
        <v>14.5</v>
      </c>
      <c r="L34" s="118">
        <f>VLOOKUP(C34,'SOR RATE 2026-27'!A:D,4,0)</f>
        <v>84.05</v>
      </c>
      <c r="M34" s="118">
        <f>K34*L34</f>
        <v>1218.7249999999999</v>
      </c>
    </row>
    <row r="35" spans="1:16" ht="26.25" customHeight="1">
      <c r="A35" s="1039">
        <v>19</v>
      </c>
      <c r="B35" s="237" t="s">
        <v>47</v>
      </c>
      <c r="C35" s="210"/>
      <c r="D35" s="577" t="s">
        <v>48</v>
      </c>
      <c r="E35" s="118"/>
      <c r="F35" s="118"/>
      <c r="G35" s="578">
        <f>SUM(G36:G44)</f>
        <v>14047.316090000002</v>
      </c>
      <c r="H35" s="118"/>
      <c r="I35" s="118"/>
      <c r="J35" s="578">
        <f>SUM(J36:J44)</f>
        <v>14047.316090000002</v>
      </c>
      <c r="K35" s="118"/>
      <c r="L35" s="118"/>
      <c r="M35" s="578">
        <f>SUM(M36:M44)</f>
        <v>14047.316090000002</v>
      </c>
      <c r="N35" s="754" t="s">
        <v>1847</v>
      </c>
    </row>
    <row r="36" spans="1:16" ht="18.75" customHeight="1">
      <c r="A36" s="1040"/>
      <c r="B36" s="237" t="s">
        <v>49</v>
      </c>
      <c r="C36" s="210">
        <v>7130870045</v>
      </c>
      <c r="D36" s="476" t="s">
        <v>17</v>
      </c>
      <c r="E36" s="210">
        <v>49</v>
      </c>
      <c r="F36" s="118">
        <f>VLOOKUP(C36,'SOR RATE 2026-27'!A:D,4,0)/1000</f>
        <v>69.823350000000005</v>
      </c>
      <c r="G36" s="118">
        <f>F36*E36</f>
        <v>3421.3441500000004</v>
      </c>
      <c r="H36" s="210">
        <v>49</v>
      </c>
      <c r="I36" s="118">
        <f>VLOOKUP(C36,'SOR RATE 2026-27'!A:D,4,0)/1000</f>
        <v>69.823350000000005</v>
      </c>
      <c r="J36" s="118">
        <f t="shared" ref="J36:J44" si="6">I36*H36</f>
        <v>3421.3441500000004</v>
      </c>
      <c r="K36" s="181">
        <v>49</v>
      </c>
      <c r="L36" s="118">
        <f>VLOOKUP(C36,'SOR RATE 2026-27'!A:D,4,0)/1000</f>
        <v>69.823350000000005</v>
      </c>
      <c r="M36" s="118">
        <f t="shared" ref="M36:M44" si="7">K36*L36</f>
        <v>3421.3441500000004</v>
      </c>
    </row>
    <row r="37" spans="1:16" ht="17.25" customHeight="1">
      <c r="A37" s="1040"/>
      <c r="B37" s="237" t="s">
        <v>50</v>
      </c>
      <c r="C37" s="210">
        <v>7130870043</v>
      </c>
      <c r="D37" s="476" t="s">
        <v>17</v>
      </c>
      <c r="E37" s="210">
        <v>20</v>
      </c>
      <c r="F37" s="118">
        <f>VLOOKUP(C37,'SOR RATE 2026-27'!A:D,4,0)/1000</f>
        <v>69.823350000000005</v>
      </c>
      <c r="G37" s="118">
        <f>F37*E37</f>
        <v>1396.4670000000001</v>
      </c>
      <c r="H37" s="210">
        <v>20</v>
      </c>
      <c r="I37" s="118">
        <f>VLOOKUP(C37,'SOR RATE 2026-27'!A:D,4,0)/1000</f>
        <v>69.823350000000005</v>
      </c>
      <c r="J37" s="118">
        <f t="shared" si="6"/>
        <v>1396.4670000000001</v>
      </c>
      <c r="K37" s="181">
        <v>20</v>
      </c>
      <c r="L37" s="118">
        <f>VLOOKUP(C37,'SOR RATE 2026-27'!A:D,4,0)/1000</f>
        <v>69.823350000000005</v>
      </c>
      <c r="M37" s="118">
        <f t="shared" si="7"/>
        <v>1396.4670000000001</v>
      </c>
    </row>
    <row r="38" spans="1:16" ht="17.25" customHeight="1">
      <c r="A38" s="1040"/>
      <c r="B38" s="237" t="s">
        <v>51</v>
      </c>
      <c r="C38" s="210">
        <v>7130897759</v>
      </c>
      <c r="D38" s="476" t="s">
        <v>52</v>
      </c>
      <c r="E38" s="210">
        <v>1</v>
      </c>
      <c r="F38" s="118">
        <f>VLOOKUP(C38,'SOR RATE 2026-27'!A:D,4,0)</f>
        <v>3645.31</v>
      </c>
      <c r="G38" s="118">
        <f t="shared" ref="G38:G44" si="8">F38*E38</f>
        <v>3645.31</v>
      </c>
      <c r="H38" s="210">
        <v>1</v>
      </c>
      <c r="I38" s="118">
        <f>VLOOKUP(C38,'SOR RATE 2026-27'!A:D,4,0)</f>
        <v>3645.31</v>
      </c>
      <c r="J38" s="118">
        <f t="shared" si="6"/>
        <v>3645.31</v>
      </c>
      <c r="K38" s="181">
        <v>1</v>
      </c>
      <c r="L38" s="118">
        <f>VLOOKUP(C38,'SOR RATE 2026-27'!A:D,4,0)</f>
        <v>3645.31</v>
      </c>
      <c r="M38" s="118">
        <f t="shared" si="7"/>
        <v>3645.31</v>
      </c>
    </row>
    <row r="39" spans="1:16" ht="18.75" customHeight="1">
      <c r="A39" s="1040"/>
      <c r="B39" s="237" t="s">
        <v>53</v>
      </c>
      <c r="C39" s="210">
        <v>7130810692</v>
      </c>
      <c r="D39" s="476" t="s">
        <v>23</v>
      </c>
      <c r="E39" s="210">
        <v>3</v>
      </c>
      <c r="F39" s="118">
        <f>VLOOKUP(C39,'SOR RATE 2026-27'!A:D,4,0)</f>
        <v>362.75</v>
      </c>
      <c r="G39" s="118">
        <f t="shared" si="8"/>
        <v>1088.25</v>
      </c>
      <c r="H39" s="210">
        <v>3</v>
      </c>
      <c r="I39" s="118">
        <f>VLOOKUP(C39,'SOR RATE 2026-27'!A:D,4,0)</f>
        <v>362.75</v>
      </c>
      <c r="J39" s="118">
        <f t="shared" si="6"/>
        <v>1088.25</v>
      </c>
      <c r="K39" s="181">
        <v>3</v>
      </c>
      <c r="L39" s="118">
        <f>VLOOKUP(C39,'SOR RATE 2026-27'!A:D,4,0)</f>
        <v>362.75</v>
      </c>
      <c r="M39" s="118">
        <f t="shared" si="7"/>
        <v>1088.25</v>
      </c>
      <c r="N39" s="20"/>
    </row>
    <row r="40" spans="1:16" ht="19.5" customHeight="1">
      <c r="A40" s="1040"/>
      <c r="B40" s="237" t="s">
        <v>54</v>
      </c>
      <c r="C40" s="210">
        <v>7130620625</v>
      </c>
      <c r="D40" s="476" t="s">
        <v>55</v>
      </c>
      <c r="E40" s="572">
        <v>1.2</v>
      </c>
      <c r="F40" s="118">
        <f>VLOOKUP(C40,'SOR RATE 2026-27'!A:D,4,0)</f>
        <v>84.05</v>
      </c>
      <c r="G40" s="118">
        <f t="shared" si="8"/>
        <v>100.86</v>
      </c>
      <c r="H40" s="572">
        <v>1.2</v>
      </c>
      <c r="I40" s="118">
        <f>VLOOKUP(C40,'SOR RATE 2026-27'!A:D,4,0)</f>
        <v>84.05</v>
      </c>
      <c r="J40" s="118">
        <f t="shared" si="6"/>
        <v>100.86</v>
      </c>
      <c r="K40" s="572">
        <v>1.2</v>
      </c>
      <c r="L40" s="118">
        <f>VLOOKUP(C40,'SOR RATE 2026-27'!A:D,4,0)</f>
        <v>84.05</v>
      </c>
      <c r="M40" s="118">
        <f t="shared" si="7"/>
        <v>100.86</v>
      </c>
    </row>
    <row r="41" spans="1:16" ht="18" customHeight="1">
      <c r="A41" s="1040"/>
      <c r="B41" s="237" t="s">
        <v>56</v>
      </c>
      <c r="C41" s="210">
        <v>7130620013</v>
      </c>
      <c r="D41" s="476" t="s">
        <v>14</v>
      </c>
      <c r="E41" s="210">
        <v>4</v>
      </c>
      <c r="F41" s="118">
        <f>VLOOKUP(C41,'SOR RATE 2026-27'!A:D,4,0)</f>
        <v>155.56</v>
      </c>
      <c r="G41" s="118">
        <f t="shared" si="8"/>
        <v>622.24</v>
      </c>
      <c r="H41" s="210">
        <v>4</v>
      </c>
      <c r="I41" s="118">
        <f>VLOOKUP(C41,'SOR RATE 2026-27'!A:D,4,0)</f>
        <v>155.56</v>
      </c>
      <c r="J41" s="118">
        <f t="shared" si="6"/>
        <v>622.24</v>
      </c>
      <c r="K41" s="181">
        <v>4</v>
      </c>
      <c r="L41" s="118">
        <f>VLOOKUP(C41,'SOR RATE 2026-27'!A:D,4,0)</f>
        <v>155.56</v>
      </c>
      <c r="M41" s="118">
        <f t="shared" si="7"/>
        <v>622.24</v>
      </c>
    </row>
    <row r="42" spans="1:16" ht="18" customHeight="1">
      <c r="A42" s="1040"/>
      <c r="B42" s="237" t="s">
        <v>57</v>
      </c>
      <c r="C42" s="210">
        <v>7130860033</v>
      </c>
      <c r="D42" s="476" t="s">
        <v>14</v>
      </c>
      <c r="E42" s="210">
        <v>2</v>
      </c>
      <c r="F42" s="118">
        <f>VLOOKUP(C42,'SOR RATE 2026-27'!A:D,4,0)</f>
        <v>1080.47</v>
      </c>
      <c r="G42" s="118">
        <f t="shared" si="8"/>
        <v>2160.94</v>
      </c>
      <c r="H42" s="210">
        <v>2</v>
      </c>
      <c r="I42" s="118">
        <f>VLOOKUP(C42,'SOR RATE 2026-27'!A:D,4,0)</f>
        <v>1080.47</v>
      </c>
      <c r="J42" s="118">
        <f t="shared" si="6"/>
        <v>2160.94</v>
      </c>
      <c r="K42" s="181">
        <v>2</v>
      </c>
      <c r="L42" s="118">
        <f>VLOOKUP(C42,'SOR RATE 2026-27'!A:D,4,0)</f>
        <v>1080.47</v>
      </c>
      <c r="M42" s="118">
        <f t="shared" si="7"/>
        <v>2160.94</v>
      </c>
    </row>
    <row r="43" spans="1:16" ht="21" customHeight="1">
      <c r="A43" s="1040"/>
      <c r="B43" s="237" t="s">
        <v>58</v>
      </c>
      <c r="C43" s="210">
        <v>7130860076</v>
      </c>
      <c r="D43" s="476" t="s">
        <v>17</v>
      </c>
      <c r="E43" s="210">
        <v>17</v>
      </c>
      <c r="F43" s="118">
        <f>VLOOKUP(C43,'SOR RATE 2026-27'!A:D,4,0)/1000</f>
        <v>87.273820000000001</v>
      </c>
      <c r="G43" s="118">
        <f t="shared" si="8"/>
        <v>1483.6549399999999</v>
      </c>
      <c r="H43" s="210">
        <v>17</v>
      </c>
      <c r="I43" s="118">
        <f>VLOOKUP(C43,'SOR RATE 2026-27'!A:D,4,0)/1000</f>
        <v>87.273820000000001</v>
      </c>
      <c r="J43" s="118">
        <f t="shared" si="6"/>
        <v>1483.6549399999999</v>
      </c>
      <c r="K43" s="181">
        <v>17</v>
      </c>
      <c r="L43" s="118">
        <f>VLOOKUP(C43,'SOR RATE 2026-27'!A:D,4,0)/1000</f>
        <v>87.273820000000001</v>
      </c>
      <c r="M43" s="118">
        <f t="shared" si="7"/>
        <v>1483.6549399999999</v>
      </c>
      <c r="N43" s="21"/>
    </row>
    <row r="44" spans="1:16" ht="18.75" customHeight="1">
      <c r="A44" s="1041"/>
      <c r="B44" s="237" t="s">
        <v>59</v>
      </c>
      <c r="C44" s="210">
        <v>7130620619</v>
      </c>
      <c r="D44" s="476" t="s">
        <v>17</v>
      </c>
      <c r="E44" s="210">
        <v>1.5</v>
      </c>
      <c r="F44" s="118">
        <f>VLOOKUP(C44,'SOR RATE 2026-27'!A:D,4,0)</f>
        <v>85.5</v>
      </c>
      <c r="G44" s="118">
        <f t="shared" si="8"/>
        <v>128.25</v>
      </c>
      <c r="H44" s="210">
        <v>1.5</v>
      </c>
      <c r="I44" s="118">
        <f>VLOOKUP(C44,'SOR RATE 2026-27'!A:D,4,0)</f>
        <v>85.5</v>
      </c>
      <c r="J44" s="118">
        <f t="shared" si="6"/>
        <v>128.25</v>
      </c>
      <c r="K44" s="572">
        <v>1.5</v>
      </c>
      <c r="L44" s="118">
        <f>VLOOKUP(C44,'SOR RATE 2026-27'!A:D,4,0)</f>
        <v>85.5</v>
      </c>
      <c r="M44" s="118">
        <f t="shared" si="7"/>
        <v>128.25</v>
      </c>
    </row>
    <row r="45" spans="1:16" s="23" customFormat="1" ht="30">
      <c r="A45" s="579">
        <v>20</v>
      </c>
      <c r="B45" s="230" t="s">
        <v>60</v>
      </c>
      <c r="C45" s="580"/>
      <c r="D45" s="580"/>
      <c r="E45" s="581"/>
      <c r="F45" s="578"/>
      <c r="G45" s="578">
        <f>SUM(G8:G35)</f>
        <v>402120.34149999998</v>
      </c>
      <c r="H45" s="569"/>
      <c r="I45" s="581"/>
      <c r="J45" s="578">
        <f>SUM(J8:J35)</f>
        <v>632954.79183999996</v>
      </c>
      <c r="K45" s="578"/>
      <c r="L45" s="578"/>
      <c r="M45" s="578">
        <f>SUM(M8:M35)</f>
        <v>449796.61649999995</v>
      </c>
      <c r="N45" s="12"/>
      <c r="O45" s="22"/>
    </row>
    <row r="46" spans="1:16" s="23" customFormat="1" ht="30">
      <c r="A46" s="579">
        <v>21</v>
      </c>
      <c r="B46" s="230" t="s">
        <v>61</v>
      </c>
      <c r="C46" s="582"/>
      <c r="D46" s="580"/>
      <c r="E46" s="581"/>
      <c r="F46" s="578"/>
      <c r="G46" s="578">
        <f>G45/1.18</f>
        <v>340779.95042372879</v>
      </c>
      <c r="H46" s="583"/>
      <c r="I46" s="581"/>
      <c r="J46" s="578">
        <f>J45/1.18</f>
        <v>536402.36596610164</v>
      </c>
      <c r="K46" s="578"/>
      <c r="L46" s="578"/>
      <c r="M46" s="578">
        <f>M45/1.18</f>
        <v>381183.57330508472</v>
      </c>
      <c r="N46" s="12"/>
      <c r="O46" s="22"/>
    </row>
    <row r="47" spans="1:16" ht="22.5" customHeight="1">
      <c r="A47" s="210">
        <v>22</v>
      </c>
      <c r="B47" s="237" t="s">
        <v>1752</v>
      </c>
      <c r="C47" s="566"/>
      <c r="D47" s="584"/>
      <c r="E47" s="584"/>
      <c r="F47" s="210">
        <v>7.4999999999999997E-2</v>
      </c>
      <c r="G47" s="118">
        <f>G46*F47</f>
        <v>25558.496281779659</v>
      </c>
      <c r="H47" s="567"/>
      <c r="I47" s="210">
        <v>7.4999999999999997E-2</v>
      </c>
      <c r="J47" s="118">
        <f>J46*I47</f>
        <v>40230.177447457623</v>
      </c>
      <c r="K47" s="118"/>
      <c r="L47" s="585">
        <v>7.4999999999999997E-2</v>
      </c>
      <c r="M47" s="118">
        <f>M46*L47</f>
        <v>28588.767997881354</v>
      </c>
      <c r="N47" s="12"/>
      <c r="O47" s="874"/>
    </row>
    <row r="48" spans="1:16" ht="29.25" customHeight="1">
      <c r="A48" s="210">
        <v>23</v>
      </c>
      <c r="B48" s="237" t="s">
        <v>62</v>
      </c>
      <c r="C48" s="210"/>
      <c r="D48" s="476" t="s">
        <v>14</v>
      </c>
      <c r="E48" s="181">
        <v>10</v>
      </c>
      <c r="F48" s="118">
        <f>472.92*1</f>
        <v>472.92</v>
      </c>
      <c r="G48" s="118">
        <f>F48*E48</f>
        <v>4729.2</v>
      </c>
      <c r="H48" s="572">
        <v>0</v>
      </c>
      <c r="I48" s="118">
        <v>0</v>
      </c>
      <c r="J48" s="118">
        <v>0</v>
      </c>
      <c r="K48" s="572">
        <v>0</v>
      </c>
      <c r="L48" s="118">
        <f>472.92*1</f>
        <v>472.92</v>
      </c>
      <c r="M48" s="118">
        <v>0</v>
      </c>
      <c r="N48" s="23"/>
      <c r="O48" s="17"/>
      <c r="P48" s="26"/>
    </row>
    <row r="49" spans="1:16" s="13" customFormat="1" ht="19.5" customHeight="1">
      <c r="A49" s="210">
        <v>24</v>
      </c>
      <c r="B49" s="237" t="s">
        <v>63</v>
      </c>
      <c r="C49" s="580"/>
      <c r="D49" s="586"/>
      <c r="E49" s="578"/>
      <c r="F49" s="578"/>
      <c r="G49" s="118">
        <v>57330.559999999998</v>
      </c>
      <c r="H49" s="118"/>
      <c r="I49" s="118"/>
      <c r="J49" s="118">
        <v>63919.73</v>
      </c>
      <c r="K49" s="118"/>
      <c r="L49" s="118"/>
      <c r="M49" s="118">
        <v>61754.11</v>
      </c>
      <c r="N49" s="25"/>
      <c r="O49" s="17"/>
      <c r="P49" s="27"/>
    </row>
    <row r="50" spans="1:16" s="13" customFormat="1" ht="20.25" customHeight="1">
      <c r="A50" s="210">
        <v>25</v>
      </c>
      <c r="B50" s="587" t="s">
        <v>64</v>
      </c>
      <c r="C50" s="470"/>
      <c r="D50" s="588" t="s">
        <v>65</v>
      </c>
      <c r="E50" s="589">
        <f>(10*0.05)+(5*0.3)</f>
        <v>2</v>
      </c>
      <c r="F50" s="563">
        <f>740.31*1</f>
        <v>740.31</v>
      </c>
      <c r="G50" s="563">
        <f>E50*F50</f>
        <v>1480.62</v>
      </c>
      <c r="H50" s="589">
        <f>(10*0.65)+(5*0.3)</f>
        <v>8</v>
      </c>
      <c r="I50" s="563">
        <f>740.31*1</f>
        <v>740.31</v>
      </c>
      <c r="J50" s="563">
        <f>H50*I50</f>
        <v>5922.48</v>
      </c>
      <c r="K50" s="589">
        <f>(10*0.55)+(5*0.3)</f>
        <v>7</v>
      </c>
      <c r="L50" s="563">
        <f>740.31*1</f>
        <v>740.31</v>
      </c>
      <c r="M50" s="118">
        <f>K50*L50</f>
        <v>5182.17</v>
      </c>
      <c r="N50" s="248"/>
      <c r="O50" s="29"/>
      <c r="P50" s="30"/>
    </row>
    <row r="51" spans="1:16" ht="19.5" customHeight="1">
      <c r="A51" s="282">
        <v>26</v>
      </c>
      <c r="B51" s="453" t="s">
        <v>1749</v>
      </c>
      <c r="C51" s="282"/>
      <c r="D51" s="283"/>
      <c r="E51" s="288"/>
      <c r="F51" s="288"/>
      <c r="G51" s="308"/>
      <c r="H51" s="288"/>
      <c r="I51" s="288"/>
      <c r="J51" s="308"/>
      <c r="K51" s="288"/>
      <c r="L51" s="288"/>
      <c r="M51" s="308"/>
      <c r="N51" s="248"/>
      <c r="O51" s="29"/>
      <c r="P51" s="32"/>
    </row>
    <row r="52" spans="1:16" ht="19.5" customHeight="1">
      <c r="A52" s="282" t="s">
        <v>66</v>
      </c>
      <c r="B52" s="281" t="s">
        <v>1641</v>
      </c>
      <c r="C52" s="454"/>
      <c r="D52" s="455"/>
      <c r="E52" s="285"/>
      <c r="F52" s="285">
        <v>0.02</v>
      </c>
      <c r="G52" s="456">
        <f>G46*F52</f>
        <v>6815.5990084745763</v>
      </c>
      <c r="H52" s="285"/>
      <c r="I52" s="285">
        <v>0.02</v>
      </c>
      <c r="J52" s="456">
        <f>J46*I52</f>
        <v>10728.047319322033</v>
      </c>
      <c r="K52" s="285"/>
      <c r="L52" s="285">
        <v>0.02</v>
      </c>
      <c r="M52" s="456">
        <f>M46*L52</f>
        <v>7623.6714661016949</v>
      </c>
      <c r="N52" s="248"/>
      <c r="O52" s="29"/>
      <c r="P52" s="32"/>
    </row>
    <row r="53" spans="1:16" ht="44.25" customHeight="1">
      <c r="A53" s="282">
        <v>27</v>
      </c>
      <c r="B53" s="281" t="s">
        <v>68</v>
      </c>
      <c r="C53" s="282"/>
      <c r="D53" s="283"/>
      <c r="E53" s="288"/>
      <c r="F53" s="288"/>
      <c r="G53" s="308">
        <f>(G46+G47+G48+G49+G50+G52)*0.125</f>
        <v>54586.803214247877</v>
      </c>
      <c r="H53" s="308"/>
      <c r="I53" s="308"/>
      <c r="J53" s="308">
        <f>(J46+J47+J48+J49+J50+J52)*0.125</f>
        <v>82150.350091610148</v>
      </c>
      <c r="K53" s="308"/>
      <c r="L53" s="308"/>
      <c r="M53" s="308">
        <f>(M46+M47+M48+M49+M50+M52)*0.125</f>
        <v>60541.536596133468</v>
      </c>
      <c r="N53" s="248"/>
      <c r="O53" s="29"/>
      <c r="P53" s="33"/>
    </row>
    <row r="54" spans="1:16" ht="37.5" customHeight="1">
      <c r="A54" s="550">
        <v>28</v>
      </c>
      <c r="B54" s="326" t="s">
        <v>69</v>
      </c>
      <c r="C54" s="282"/>
      <c r="D54" s="283"/>
      <c r="E54" s="288"/>
      <c r="F54" s="288"/>
      <c r="G54" s="327">
        <f>G46+G47+G48+G49+G50+G52+G53</f>
        <v>491281.22892823088</v>
      </c>
      <c r="H54" s="327"/>
      <c r="I54" s="327"/>
      <c r="J54" s="327">
        <f>J46+J47+J48+J49+J50+J52+J53</f>
        <v>739353.15082449128</v>
      </c>
      <c r="K54" s="327"/>
      <c r="L54" s="327"/>
      <c r="M54" s="327">
        <f>M46+M47+M48+M49+M50+M52+M53</f>
        <v>544873.82936520118</v>
      </c>
      <c r="N54" s="248"/>
    </row>
    <row r="55" spans="1:16" ht="18.75" customHeight="1">
      <c r="A55" s="210">
        <v>29</v>
      </c>
      <c r="B55" s="237" t="s">
        <v>70</v>
      </c>
      <c r="C55" s="210"/>
      <c r="D55" s="476"/>
      <c r="E55" s="118"/>
      <c r="F55" s="118">
        <v>0.09</v>
      </c>
      <c r="G55" s="118">
        <f>G54*F55</f>
        <v>44215.310603540776</v>
      </c>
      <c r="H55" s="578"/>
      <c r="I55" s="118">
        <v>0.09</v>
      </c>
      <c r="J55" s="118">
        <f>J54*I55</f>
        <v>66541.783574204208</v>
      </c>
      <c r="K55" s="578"/>
      <c r="L55" s="118">
        <v>0.09</v>
      </c>
      <c r="M55" s="118">
        <f>M54*L55</f>
        <v>49038.644642868101</v>
      </c>
      <c r="N55" s="34"/>
    </row>
    <row r="56" spans="1:16" ht="18.75" customHeight="1">
      <c r="A56" s="210">
        <v>30</v>
      </c>
      <c r="B56" s="237" t="s">
        <v>71</v>
      </c>
      <c r="C56" s="210"/>
      <c r="D56" s="476"/>
      <c r="E56" s="118"/>
      <c r="F56" s="118">
        <v>0.09</v>
      </c>
      <c r="G56" s="118">
        <f>G54*F56</f>
        <v>44215.310603540776</v>
      </c>
      <c r="H56" s="118"/>
      <c r="I56" s="118">
        <v>0.09</v>
      </c>
      <c r="J56" s="118">
        <f>J54*I56</f>
        <v>66541.783574204208</v>
      </c>
      <c r="K56" s="118"/>
      <c r="L56" s="118">
        <v>0.09</v>
      </c>
      <c r="M56" s="118">
        <f>M54*L56</f>
        <v>49038.644642868101</v>
      </c>
    </row>
    <row r="57" spans="1:16" ht="33" customHeight="1">
      <c r="A57" s="210">
        <v>31</v>
      </c>
      <c r="B57" s="237" t="s">
        <v>72</v>
      </c>
      <c r="C57" s="210"/>
      <c r="D57" s="476"/>
      <c r="E57" s="118"/>
      <c r="F57" s="118"/>
      <c r="G57" s="118">
        <f>G54+G55+G56</f>
        <v>579711.85013531242</v>
      </c>
      <c r="H57" s="118"/>
      <c r="I57" s="118"/>
      <c r="J57" s="118">
        <f>J54+J55+J56</f>
        <v>872436.71797289967</v>
      </c>
      <c r="K57" s="118"/>
      <c r="L57" s="118"/>
      <c r="M57" s="118">
        <f>M54+M55+M56</f>
        <v>642951.11865093734</v>
      </c>
    </row>
    <row r="58" spans="1:16" s="13" customFormat="1" ht="30" customHeight="1">
      <c r="A58" s="580">
        <v>32</v>
      </c>
      <c r="B58" s="250" t="s">
        <v>73</v>
      </c>
      <c r="C58" s="580"/>
      <c r="D58" s="577"/>
      <c r="E58" s="578"/>
      <c r="F58" s="578"/>
      <c r="G58" s="578">
        <f>ROUND(G57,0)</f>
        <v>579712</v>
      </c>
      <c r="H58" s="578"/>
      <c r="I58" s="578"/>
      <c r="J58" s="578">
        <f>ROUND(J57,0)</f>
        <v>872437</v>
      </c>
      <c r="K58" s="578"/>
      <c r="L58" s="578"/>
      <c r="M58" s="578">
        <f>ROUND(M57,0)</f>
        <v>642951</v>
      </c>
    </row>
    <row r="59" spans="1:16" ht="18.75" customHeight="1">
      <c r="A59" s="1042" t="s">
        <v>74</v>
      </c>
      <c r="B59" s="1042"/>
      <c r="C59" s="478"/>
      <c r="D59" s="479"/>
      <c r="E59" s="248"/>
      <c r="F59" s="248"/>
      <c r="G59" s="248"/>
      <c r="H59" s="248"/>
      <c r="I59" s="248"/>
      <c r="J59" s="248"/>
      <c r="K59" s="248"/>
      <c r="L59" s="248"/>
      <c r="M59" s="248"/>
    </row>
    <row r="60" spans="1:16" ht="45.75" customHeight="1">
      <c r="A60" s="740">
        <v>1</v>
      </c>
      <c r="B60" s="1043" t="s">
        <v>1917</v>
      </c>
      <c r="C60" s="1043"/>
      <c r="D60" s="1043"/>
      <c r="E60" s="1043"/>
      <c r="F60" s="1043"/>
      <c r="G60" s="1043"/>
      <c r="H60" s="1043"/>
      <c r="I60" s="590"/>
      <c r="J60" s="590"/>
      <c r="K60" s="591"/>
      <c r="L60" s="591"/>
      <c r="M60" s="591"/>
    </row>
    <row r="61" spans="1:16" ht="16.5" customHeight="1">
      <c r="A61" s="479">
        <v>2</v>
      </c>
      <c r="B61" s="1036" t="s">
        <v>75</v>
      </c>
      <c r="C61" s="1036"/>
      <c r="D61" s="1036"/>
      <c r="E61" s="1036"/>
      <c r="F61" s="1036"/>
      <c r="G61" s="1036"/>
      <c r="H61" s="1036"/>
      <c r="I61" s="18"/>
      <c r="J61" s="18"/>
      <c r="K61" s="591"/>
      <c r="L61" s="591"/>
      <c r="M61" s="591"/>
    </row>
    <row r="62" spans="1:16" ht="20.25" customHeight="1">
      <c r="A62" s="479">
        <v>3</v>
      </c>
      <c r="B62" s="1036" t="s">
        <v>76</v>
      </c>
      <c r="C62" s="1036"/>
      <c r="D62" s="1036"/>
      <c r="E62" s="1036"/>
      <c r="F62" s="1036"/>
      <c r="G62" s="1036"/>
      <c r="H62" s="1036"/>
      <c r="I62" s="18"/>
      <c r="J62" s="18"/>
      <c r="K62" s="592"/>
      <c r="L62" s="592"/>
      <c r="M62" s="592"/>
    </row>
    <row r="63" spans="1:16" ht="17.25" customHeight="1">
      <c r="K63" s="36"/>
      <c r="L63" s="36"/>
      <c r="M63" s="36"/>
    </row>
    <row r="79" spans="14:14">
      <c r="N79" s="10"/>
    </row>
  </sheetData>
  <mergeCells count="17">
    <mergeCell ref="K5:M5"/>
    <mergeCell ref="B61:H61"/>
    <mergeCell ref="B62:H62"/>
    <mergeCell ref="A12:A14"/>
    <mergeCell ref="A20:A23"/>
    <mergeCell ref="A30:A34"/>
    <mergeCell ref="A35:A44"/>
    <mergeCell ref="A59:B59"/>
    <mergeCell ref="B60:H60"/>
    <mergeCell ref="C1:G1"/>
    <mergeCell ref="B3:J3"/>
    <mergeCell ref="A5:A6"/>
    <mergeCell ref="B5:B6"/>
    <mergeCell ref="C5:C6"/>
    <mergeCell ref="D5:D6"/>
    <mergeCell ref="E5:G5"/>
    <mergeCell ref="H5:J5"/>
  </mergeCells>
  <conditionalFormatting sqref="B45">
    <cfRule type="cellIs" dxfId="29" priority="2" stopIfTrue="1" operator="equal">
      <formula>"?"</formula>
    </cfRule>
  </conditionalFormatting>
  <conditionalFormatting sqref="B46">
    <cfRule type="cellIs" dxfId="28" priority="1" stopIfTrue="1" operator="equal">
      <formula>"?"</formula>
    </cfRule>
  </conditionalFormatting>
  <printOptions horizontalCentered="1" gridLines="1"/>
  <pageMargins left="0.68" right="0" top="0.68" bottom="0.38" header="0.51" footer="0"/>
  <pageSetup paperSize="9" scale="90" fitToHeight="3" orientation="landscape" r:id="rId1"/>
  <headerFooter alignWithMargins="0"/>
  <rowBreaks count="2" manualBreakCount="2">
    <brk id="21" max="14" man="1"/>
    <brk id="43"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50"/>
  <sheetViews>
    <sheetView zoomScaleNormal="100" workbookViewId="0">
      <pane xSplit="3" ySplit="7" topLeftCell="D8" activePane="bottomRight" state="frozen"/>
      <selection pane="topRight" activeCell="D1" sqref="D1"/>
      <selection pane="bottomLeft" activeCell="A8" sqref="A8"/>
      <selection pane="bottomRight" activeCell="F38" sqref="F38"/>
    </sheetView>
  </sheetViews>
  <sheetFormatPr defaultRowHeight="15"/>
  <cols>
    <col min="1" max="1" width="5" style="37" bestFit="1" customWidth="1"/>
    <col min="2" max="2" width="65.42578125" style="37" customWidth="1"/>
    <col min="3" max="3" width="15.7109375" style="37" customWidth="1"/>
    <col min="4" max="4" width="8.140625" style="37" customWidth="1"/>
    <col min="5" max="5" width="11.85546875" style="37" customWidth="1"/>
    <col min="6" max="6" width="8.85546875" style="37" customWidth="1"/>
    <col min="7" max="7" width="13.7109375" style="37" customWidth="1"/>
    <col min="8" max="8" width="20.7109375" style="37" customWidth="1"/>
    <col min="9" max="9" width="21.140625" style="37" customWidth="1"/>
    <col min="10" max="249" width="9.140625" style="37"/>
    <col min="250" max="250" width="5" style="37" bestFit="1" customWidth="1"/>
    <col min="251" max="251" width="65.42578125" style="37" customWidth="1"/>
    <col min="252" max="252" width="15.7109375" style="37" customWidth="1"/>
    <col min="253" max="253" width="8.140625" style="37" customWidth="1"/>
    <col min="254" max="254" width="11.85546875" style="37" customWidth="1"/>
    <col min="255" max="255" width="8.85546875" style="37" customWidth="1"/>
    <col min="256" max="256" width="13.7109375" style="37" customWidth="1"/>
    <col min="257" max="257" width="15.5703125" style="37" customWidth="1"/>
    <col min="258" max="258" width="26.42578125" style="37" customWidth="1"/>
    <col min="259" max="259" width="9.140625" style="37"/>
    <col min="260" max="260" width="11.7109375" style="37" customWidth="1"/>
    <col min="261" max="261" width="13.5703125" style="37" customWidth="1"/>
    <col min="262" max="505" width="9.140625" style="37"/>
    <col min="506" max="506" width="5" style="37" bestFit="1" customWidth="1"/>
    <col min="507" max="507" width="65.42578125" style="37" customWidth="1"/>
    <col min="508" max="508" width="15.7109375" style="37" customWidth="1"/>
    <col min="509" max="509" width="8.140625" style="37" customWidth="1"/>
    <col min="510" max="510" width="11.85546875" style="37" customWidth="1"/>
    <col min="511" max="511" width="8.85546875" style="37" customWidth="1"/>
    <col min="512" max="512" width="13.7109375" style="37" customWidth="1"/>
    <col min="513" max="513" width="15.5703125" style="37" customWidth="1"/>
    <col min="514" max="514" width="26.42578125" style="37" customWidth="1"/>
    <col min="515" max="515" width="9.140625" style="37"/>
    <col min="516" max="516" width="11.7109375" style="37" customWidth="1"/>
    <col min="517" max="517" width="13.5703125" style="37" customWidth="1"/>
    <col min="518" max="761" width="9.140625" style="37"/>
    <col min="762" max="762" width="5" style="37" bestFit="1" customWidth="1"/>
    <col min="763" max="763" width="65.42578125" style="37" customWidth="1"/>
    <col min="764" max="764" width="15.7109375" style="37" customWidth="1"/>
    <col min="765" max="765" width="8.140625" style="37" customWidth="1"/>
    <col min="766" max="766" width="11.85546875" style="37" customWidth="1"/>
    <col min="767" max="767" width="8.85546875" style="37" customWidth="1"/>
    <col min="768" max="768" width="13.7109375" style="37" customWidth="1"/>
    <col min="769" max="769" width="15.5703125" style="37" customWidth="1"/>
    <col min="770" max="770" width="26.42578125" style="37" customWidth="1"/>
    <col min="771" max="771" width="9.140625" style="37"/>
    <col min="772" max="772" width="11.7109375" style="37" customWidth="1"/>
    <col min="773" max="773" width="13.5703125" style="37" customWidth="1"/>
    <col min="774" max="1017" width="9.140625" style="37"/>
    <col min="1018" max="1018" width="5" style="37" bestFit="1" customWidth="1"/>
    <col min="1019" max="1019" width="65.42578125" style="37" customWidth="1"/>
    <col min="1020" max="1020" width="15.7109375" style="37" customWidth="1"/>
    <col min="1021" max="1021" width="8.140625" style="37" customWidth="1"/>
    <col min="1022" max="1022" width="11.85546875" style="37" customWidth="1"/>
    <col min="1023" max="1023" width="8.85546875" style="37" customWidth="1"/>
    <col min="1024" max="1024" width="13.7109375" style="37" customWidth="1"/>
    <col min="1025" max="1025" width="15.5703125" style="37" customWidth="1"/>
    <col min="1026" max="1026" width="26.42578125" style="37" customWidth="1"/>
    <col min="1027" max="1027" width="9.140625" style="37"/>
    <col min="1028" max="1028" width="11.7109375" style="37" customWidth="1"/>
    <col min="1029" max="1029" width="13.5703125" style="37" customWidth="1"/>
    <col min="1030" max="1273" width="9.140625" style="37"/>
    <col min="1274" max="1274" width="5" style="37" bestFit="1" customWidth="1"/>
    <col min="1275" max="1275" width="65.42578125" style="37" customWidth="1"/>
    <col min="1276" max="1276" width="15.7109375" style="37" customWidth="1"/>
    <col min="1277" max="1277" width="8.140625" style="37" customWidth="1"/>
    <col min="1278" max="1278" width="11.85546875" style="37" customWidth="1"/>
    <col min="1279" max="1279" width="8.85546875" style="37" customWidth="1"/>
    <col min="1280" max="1280" width="13.7109375" style="37" customWidth="1"/>
    <col min="1281" max="1281" width="15.5703125" style="37" customWidth="1"/>
    <col min="1282" max="1282" width="26.42578125" style="37" customWidth="1"/>
    <col min="1283" max="1283" width="9.140625" style="37"/>
    <col min="1284" max="1284" width="11.7109375" style="37" customWidth="1"/>
    <col min="1285" max="1285" width="13.5703125" style="37" customWidth="1"/>
    <col min="1286" max="1529" width="9.140625" style="37"/>
    <col min="1530" max="1530" width="5" style="37" bestFit="1" customWidth="1"/>
    <col min="1531" max="1531" width="65.42578125" style="37" customWidth="1"/>
    <col min="1532" max="1532" width="15.7109375" style="37" customWidth="1"/>
    <col min="1533" max="1533" width="8.140625" style="37" customWidth="1"/>
    <col min="1534" max="1534" width="11.85546875" style="37" customWidth="1"/>
    <col min="1535" max="1535" width="8.85546875" style="37" customWidth="1"/>
    <col min="1536" max="1536" width="13.7109375" style="37" customWidth="1"/>
    <col min="1537" max="1537" width="15.5703125" style="37" customWidth="1"/>
    <col min="1538" max="1538" width="26.42578125" style="37" customWidth="1"/>
    <col min="1539" max="1539" width="9.140625" style="37"/>
    <col min="1540" max="1540" width="11.7109375" style="37" customWidth="1"/>
    <col min="1541" max="1541" width="13.5703125" style="37" customWidth="1"/>
    <col min="1542" max="1785" width="9.140625" style="37"/>
    <col min="1786" max="1786" width="5" style="37" bestFit="1" customWidth="1"/>
    <col min="1787" max="1787" width="65.42578125" style="37" customWidth="1"/>
    <col min="1788" max="1788" width="15.7109375" style="37" customWidth="1"/>
    <col min="1789" max="1789" width="8.140625" style="37" customWidth="1"/>
    <col min="1790" max="1790" width="11.85546875" style="37" customWidth="1"/>
    <col min="1791" max="1791" width="8.85546875" style="37" customWidth="1"/>
    <col min="1792" max="1792" width="13.7109375" style="37" customWidth="1"/>
    <col min="1793" max="1793" width="15.5703125" style="37" customWidth="1"/>
    <col min="1794" max="1794" width="26.42578125" style="37" customWidth="1"/>
    <col min="1795" max="1795" width="9.140625" style="37"/>
    <col min="1796" max="1796" width="11.7109375" style="37" customWidth="1"/>
    <col min="1797" max="1797" width="13.5703125" style="37" customWidth="1"/>
    <col min="1798" max="2041" width="9.140625" style="37"/>
    <col min="2042" max="2042" width="5" style="37" bestFit="1" customWidth="1"/>
    <col min="2043" max="2043" width="65.42578125" style="37" customWidth="1"/>
    <col min="2044" max="2044" width="15.7109375" style="37" customWidth="1"/>
    <col min="2045" max="2045" width="8.140625" style="37" customWidth="1"/>
    <col min="2046" max="2046" width="11.85546875" style="37" customWidth="1"/>
    <col min="2047" max="2047" width="8.85546875" style="37" customWidth="1"/>
    <col min="2048" max="2048" width="13.7109375" style="37" customWidth="1"/>
    <col min="2049" max="2049" width="15.5703125" style="37" customWidth="1"/>
    <col min="2050" max="2050" width="26.42578125" style="37" customWidth="1"/>
    <col min="2051" max="2051" width="9.140625" style="37"/>
    <col min="2052" max="2052" width="11.7109375" style="37" customWidth="1"/>
    <col min="2053" max="2053" width="13.5703125" style="37" customWidth="1"/>
    <col min="2054" max="2297" width="9.140625" style="37"/>
    <col min="2298" max="2298" width="5" style="37" bestFit="1" customWidth="1"/>
    <col min="2299" max="2299" width="65.42578125" style="37" customWidth="1"/>
    <col min="2300" max="2300" width="15.7109375" style="37" customWidth="1"/>
    <col min="2301" max="2301" width="8.140625" style="37" customWidth="1"/>
    <col min="2302" max="2302" width="11.85546875" style="37" customWidth="1"/>
    <col min="2303" max="2303" width="8.85546875" style="37" customWidth="1"/>
    <col min="2304" max="2304" width="13.7109375" style="37" customWidth="1"/>
    <col min="2305" max="2305" width="15.5703125" style="37" customWidth="1"/>
    <col min="2306" max="2306" width="26.42578125" style="37" customWidth="1"/>
    <col min="2307" max="2307" width="9.140625" style="37"/>
    <col min="2308" max="2308" width="11.7109375" style="37" customWidth="1"/>
    <col min="2309" max="2309" width="13.5703125" style="37" customWidth="1"/>
    <col min="2310" max="2553" width="9.140625" style="37"/>
    <col min="2554" max="2554" width="5" style="37" bestFit="1" customWidth="1"/>
    <col min="2555" max="2555" width="65.42578125" style="37" customWidth="1"/>
    <col min="2556" max="2556" width="15.7109375" style="37" customWidth="1"/>
    <col min="2557" max="2557" width="8.140625" style="37" customWidth="1"/>
    <col min="2558" max="2558" width="11.85546875" style="37" customWidth="1"/>
    <col min="2559" max="2559" width="8.85546875" style="37" customWidth="1"/>
    <col min="2560" max="2560" width="13.7109375" style="37" customWidth="1"/>
    <col min="2561" max="2561" width="15.5703125" style="37" customWidth="1"/>
    <col min="2562" max="2562" width="26.42578125" style="37" customWidth="1"/>
    <col min="2563" max="2563" width="9.140625" style="37"/>
    <col min="2564" max="2564" width="11.7109375" style="37" customWidth="1"/>
    <col min="2565" max="2565" width="13.5703125" style="37" customWidth="1"/>
    <col min="2566" max="2809" width="9.140625" style="37"/>
    <col min="2810" max="2810" width="5" style="37" bestFit="1" customWidth="1"/>
    <col min="2811" max="2811" width="65.42578125" style="37" customWidth="1"/>
    <col min="2812" max="2812" width="15.7109375" style="37" customWidth="1"/>
    <col min="2813" max="2813" width="8.140625" style="37" customWidth="1"/>
    <col min="2814" max="2814" width="11.85546875" style="37" customWidth="1"/>
    <col min="2815" max="2815" width="8.85546875" style="37" customWidth="1"/>
    <col min="2816" max="2816" width="13.7109375" style="37" customWidth="1"/>
    <col min="2817" max="2817" width="15.5703125" style="37" customWidth="1"/>
    <col min="2818" max="2818" width="26.42578125" style="37" customWidth="1"/>
    <col min="2819" max="2819" width="9.140625" style="37"/>
    <col min="2820" max="2820" width="11.7109375" style="37" customWidth="1"/>
    <col min="2821" max="2821" width="13.5703125" style="37" customWidth="1"/>
    <col min="2822" max="3065" width="9.140625" style="37"/>
    <col min="3066" max="3066" width="5" style="37" bestFit="1" customWidth="1"/>
    <col min="3067" max="3067" width="65.42578125" style="37" customWidth="1"/>
    <col min="3068" max="3068" width="15.7109375" style="37" customWidth="1"/>
    <col min="3069" max="3069" width="8.140625" style="37" customWidth="1"/>
    <col min="3070" max="3070" width="11.85546875" style="37" customWidth="1"/>
    <col min="3071" max="3071" width="8.85546875" style="37" customWidth="1"/>
    <col min="3072" max="3072" width="13.7109375" style="37" customWidth="1"/>
    <col min="3073" max="3073" width="15.5703125" style="37" customWidth="1"/>
    <col min="3074" max="3074" width="26.42578125" style="37" customWidth="1"/>
    <col min="3075" max="3075" width="9.140625" style="37"/>
    <col min="3076" max="3076" width="11.7109375" style="37" customWidth="1"/>
    <col min="3077" max="3077" width="13.5703125" style="37" customWidth="1"/>
    <col min="3078" max="3321" width="9.140625" style="37"/>
    <col min="3322" max="3322" width="5" style="37" bestFit="1" customWidth="1"/>
    <col min="3323" max="3323" width="65.42578125" style="37" customWidth="1"/>
    <col min="3324" max="3324" width="15.7109375" style="37" customWidth="1"/>
    <col min="3325" max="3325" width="8.140625" style="37" customWidth="1"/>
    <col min="3326" max="3326" width="11.85546875" style="37" customWidth="1"/>
    <col min="3327" max="3327" width="8.85546875" style="37" customWidth="1"/>
    <col min="3328" max="3328" width="13.7109375" style="37" customWidth="1"/>
    <col min="3329" max="3329" width="15.5703125" style="37" customWidth="1"/>
    <col min="3330" max="3330" width="26.42578125" style="37" customWidth="1"/>
    <col min="3331" max="3331" width="9.140625" style="37"/>
    <col min="3332" max="3332" width="11.7109375" style="37" customWidth="1"/>
    <col min="3333" max="3333" width="13.5703125" style="37" customWidth="1"/>
    <col min="3334" max="3577" width="9.140625" style="37"/>
    <col min="3578" max="3578" width="5" style="37" bestFit="1" customWidth="1"/>
    <col min="3579" max="3579" width="65.42578125" style="37" customWidth="1"/>
    <col min="3580" max="3580" width="15.7109375" style="37" customWidth="1"/>
    <col min="3581" max="3581" width="8.140625" style="37" customWidth="1"/>
    <col min="3582" max="3582" width="11.85546875" style="37" customWidth="1"/>
    <col min="3583" max="3583" width="8.85546875" style="37" customWidth="1"/>
    <col min="3584" max="3584" width="13.7109375" style="37" customWidth="1"/>
    <col min="3585" max="3585" width="15.5703125" style="37" customWidth="1"/>
    <col min="3586" max="3586" width="26.42578125" style="37" customWidth="1"/>
    <col min="3587" max="3587" width="9.140625" style="37"/>
    <col min="3588" max="3588" width="11.7109375" style="37" customWidth="1"/>
    <col min="3589" max="3589" width="13.5703125" style="37" customWidth="1"/>
    <col min="3590" max="3833" width="9.140625" style="37"/>
    <col min="3834" max="3834" width="5" style="37" bestFit="1" customWidth="1"/>
    <col min="3835" max="3835" width="65.42578125" style="37" customWidth="1"/>
    <col min="3836" max="3836" width="15.7109375" style="37" customWidth="1"/>
    <col min="3837" max="3837" width="8.140625" style="37" customWidth="1"/>
    <col min="3838" max="3838" width="11.85546875" style="37" customWidth="1"/>
    <col min="3839" max="3839" width="8.85546875" style="37" customWidth="1"/>
    <col min="3840" max="3840" width="13.7109375" style="37" customWidth="1"/>
    <col min="3841" max="3841" width="15.5703125" style="37" customWidth="1"/>
    <col min="3842" max="3842" width="26.42578125" style="37" customWidth="1"/>
    <col min="3843" max="3843" width="9.140625" style="37"/>
    <col min="3844" max="3844" width="11.7109375" style="37" customWidth="1"/>
    <col min="3845" max="3845" width="13.5703125" style="37" customWidth="1"/>
    <col min="3846" max="4089" width="9.140625" style="37"/>
    <col min="4090" max="4090" width="5" style="37" bestFit="1" customWidth="1"/>
    <col min="4091" max="4091" width="65.42578125" style="37" customWidth="1"/>
    <col min="4092" max="4092" width="15.7109375" style="37" customWidth="1"/>
    <col min="4093" max="4093" width="8.140625" style="37" customWidth="1"/>
    <col min="4094" max="4094" width="11.85546875" style="37" customWidth="1"/>
    <col min="4095" max="4095" width="8.85546875" style="37" customWidth="1"/>
    <col min="4096" max="4096" width="13.7109375" style="37" customWidth="1"/>
    <col min="4097" max="4097" width="15.5703125" style="37" customWidth="1"/>
    <col min="4098" max="4098" width="26.42578125" style="37" customWidth="1"/>
    <col min="4099" max="4099" width="9.140625" style="37"/>
    <col min="4100" max="4100" width="11.7109375" style="37" customWidth="1"/>
    <col min="4101" max="4101" width="13.5703125" style="37" customWidth="1"/>
    <col min="4102" max="4345" width="9.140625" style="37"/>
    <col min="4346" max="4346" width="5" style="37" bestFit="1" customWidth="1"/>
    <col min="4347" max="4347" width="65.42578125" style="37" customWidth="1"/>
    <col min="4348" max="4348" width="15.7109375" style="37" customWidth="1"/>
    <col min="4349" max="4349" width="8.140625" style="37" customWidth="1"/>
    <col min="4350" max="4350" width="11.85546875" style="37" customWidth="1"/>
    <col min="4351" max="4351" width="8.85546875" style="37" customWidth="1"/>
    <col min="4352" max="4352" width="13.7109375" style="37" customWidth="1"/>
    <col min="4353" max="4353" width="15.5703125" style="37" customWidth="1"/>
    <col min="4354" max="4354" width="26.42578125" style="37" customWidth="1"/>
    <col min="4355" max="4355" width="9.140625" style="37"/>
    <col min="4356" max="4356" width="11.7109375" style="37" customWidth="1"/>
    <col min="4357" max="4357" width="13.5703125" style="37" customWidth="1"/>
    <col min="4358" max="4601" width="9.140625" style="37"/>
    <col min="4602" max="4602" width="5" style="37" bestFit="1" customWidth="1"/>
    <col min="4603" max="4603" width="65.42578125" style="37" customWidth="1"/>
    <col min="4604" max="4604" width="15.7109375" style="37" customWidth="1"/>
    <col min="4605" max="4605" width="8.140625" style="37" customWidth="1"/>
    <col min="4606" max="4606" width="11.85546875" style="37" customWidth="1"/>
    <col min="4607" max="4607" width="8.85546875" style="37" customWidth="1"/>
    <col min="4608" max="4608" width="13.7109375" style="37" customWidth="1"/>
    <col min="4609" max="4609" width="15.5703125" style="37" customWidth="1"/>
    <col min="4610" max="4610" width="26.42578125" style="37" customWidth="1"/>
    <col min="4611" max="4611" width="9.140625" style="37"/>
    <col min="4612" max="4612" width="11.7109375" style="37" customWidth="1"/>
    <col min="4613" max="4613" width="13.5703125" style="37" customWidth="1"/>
    <col min="4614" max="4857" width="9.140625" style="37"/>
    <col min="4858" max="4858" width="5" style="37" bestFit="1" customWidth="1"/>
    <col min="4859" max="4859" width="65.42578125" style="37" customWidth="1"/>
    <col min="4860" max="4860" width="15.7109375" style="37" customWidth="1"/>
    <col min="4861" max="4861" width="8.140625" style="37" customWidth="1"/>
    <col min="4862" max="4862" width="11.85546875" style="37" customWidth="1"/>
    <col min="4863" max="4863" width="8.85546875" style="37" customWidth="1"/>
    <col min="4864" max="4864" width="13.7109375" style="37" customWidth="1"/>
    <col min="4865" max="4865" width="15.5703125" style="37" customWidth="1"/>
    <col min="4866" max="4866" width="26.42578125" style="37" customWidth="1"/>
    <col min="4867" max="4867" width="9.140625" style="37"/>
    <col min="4868" max="4868" width="11.7109375" style="37" customWidth="1"/>
    <col min="4869" max="4869" width="13.5703125" style="37" customWidth="1"/>
    <col min="4870" max="5113" width="9.140625" style="37"/>
    <col min="5114" max="5114" width="5" style="37" bestFit="1" customWidth="1"/>
    <col min="5115" max="5115" width="65.42578125" style="37" customWidth="1"/>
    <col min="5116" max="5116" width="15.7109375" style="37" customWidth="1"/>
    <col min="5117" max="5117" width="8.140625" style="37" customWidth="1"/>
    <col min="5118" max="5118" width="11.85546875" style="37" customWidth="1"/>
    <col min="5119" max="5119" width="8.85546875" style="37" customWidth="1"/>
    <col min="5120" max="5120" width="13.7109375" style="37" customWidth="1"/>
    <col min="5121" max="5121" width="15.5703125" style="37" customWidth="1"/>
    <col min="5122" max="5122" width="26.42578125" style="37" customWidth="1"/>
    <col min="5123" max="5123" width="9.140625" style="37"/>
    <col min="5124" max="5124" width="11.7109375" style="37" customWidth="1"/>
    <col min="5125" max="5125" width="13.5703125" style="37" customWidth="1"/>
    <col min="5126" max="5369" width="9.140625" style="37"/>
    <col min="5370" max="5370" width="5" style="37" bestFit="1" customWidth="1"/>
    <col min="5371" max="5371" width="65.42578125" style="37" customWidth="1"/>
    <col min="5372" max="5372" width="15.7109375" style="37" customWidth="1"/>
    <col min="5373" max="5373" width="8.140625" style="37" customWidth="1"/>
    <col min="5374" max="5374" width="11.85546875" style="37" customWidth="1"/>
    <col min="5375" max="5375" width="8.85546875" style="37" customWidth="1"/>
    <col min="5376" max="5376" width="13.7109375" style="37" customWidth="1"/>
    <col min="5377" max="5377" width="15.5703125" style="37" customWidth="1"/>
    <col min="5378" max="5378" width="26.42578125" style="37" customWidth="1"/>
    <col min="5379" max="5379" width="9.140625" style="37"/>
    <col min="5380" max="5380" width="11.7109375" style="37" customWidth="1"/>
    <col min="5381" max="5381" width="13.5703125" style="37" customWidth="1"/>
    <col min="5382" max="5625" width="9.140625" style="37"/>
    <col min="5626" max="5626" width="5" style="37" bestFit="1" customWidth="1"/>
    <col min="5627" max="5627" width="65.42578125" style="37" customWidth="1"/>
    <col min="5628" max="5628" width="15.7109375" style="37" customWidth="1"/>
    <col min="5629" max="5629" width="8.140625" style="37" customWidth="1"/>
    <col min="5630" max="5630" width="11.85546875" style="37" customWidth="1"/>
    <col min="5631" max="5631" width="8.85546875" style="37" customWidth="1"/>
    <col min="5632" max="5632" width="13.7109375" style="37" customWidth="1"/>
    <col min="5633" max="5633" width="15.5703125" style="37" customWidth="1"/>
    <col min="5634" max="5634" width="26.42578125" style="37" customWidth="1"/>
    <col min="5635" max="5635" width="9.140625" style="37"/>
    <col min="5636" max="5636" width="11.7109375" style="37" customWidth="1"/>
    <col min="5637" max="5637" width="13.5703125" style="37" customWidth="1"/>
    <col min="5638" max="5881" width="9.140625" style="37"/>
    <col min="5882" max="5882" width="5" style="37" bestFit="1" customWidth="1"/>
    <col min="5883" max="5883" width="65.42578125" style="37" customWidth="1"/>
    <col min="5884" max="5884" width="15.7109375" style="37" customWidth="1"/>
    <col min="5885" max="5885" width="8.140625" style="37" customWidth="1"/>
    <col min="5886" max="5886" width="11.85546875" style="37" customWidth="1"/>
    <col min="5887" max="5887" width="8.85546875" style="37" customWidth="1"/>
    <col min="5888" max="5888" width="13.7109375" style="37" customWidth="1"/>
    <col min="5889" max="5889" width="15.5703125" style="37" customWidth="1"/>
    <col min="5890" max="5890" width="26.42578125" style="37" customWidth="1"/>
    <col min="5891" max="5891" width="9.140625" style="37"/>
    <col min="5892" max="5892" width="11.7109375" style="37" customWidth="1"/>
    <col min="5893" max="5893" width="13.5703125" style="37" customWidth="1"/>
    <col min="5894" max="6137" width="9.140625" style="37"/>
    <col min="6138" max="6138" width="5" style="37" bestFit="1" customWidth="1"/>
    <col min="6139" max="6139" width="65.42578125" style="37" customWidth="1"/>
    <col min="6140" max="6140" width="15.7109375" style="37" customWidth="1"/>
    <col min="6141" max="6141" width="8.140625" style="37" customWidth="1"/>
    <col min="6142" max="6142" width="11.85546875" style="37" customWidth="1"/>
    <col min="6143" max="6143" width="8.85546875" style="37" customWidth="1"/>
    <col min="6144" max="6144" width="13.7109375" style="37" customWidth="1"/>
    <col min="6145" max="6145" width="15.5703125" style="37" customWidth="1"/>
    <col min="6146" max="6146" width="26.42578125" style="37" customWidth="1"/>
    <col min="6147" max="6147" width="9.140625" style="37"/>
    <col min="6148" max="6148" width="11.7109375" style="37" customWidth="1"/>
    <col min="6149" max="6149" width="13.5703125" style="37" customWidth="1"/>
    <col min="6150" max="6393" width="9.140625" style="37"/>
    <col min="6394" max="6394" width="5" style="37" bestFit="1" customWidth="1"/>
    <col min="6395" max="6395" width="65.42578125" style="37" customWidth="1"/>
    <col min="6396" max="6396" width="15.7109375" style="37" customWidth="1"/>
    <col min="6397" max="6397" width="8.140625" style="37" customWidth="1"/>
    <col min="6398" max="6398" width="11.85546875" style="37" customWidth="1"/>
    <col min="6399" max="6399" width="8.85546875" style="37" customWidth="1"/>
    <col min="6400" max="6400" width="13.7109375" style="37" customWidth="1"/>
    <col min="6401" max="6401" width="15.5703125" style="37" customWidth="1"/>
    <col min="6402" max="6402" width="26.42578125" style="37" customWidth="1"/>
    <col min="6403" max="6403" width="9.140625" style="37"/>
    <col min="6404" max="6404" width="11.7109375" style="37" customWidth="1"/>
    <col min="6405" max="6405" width="13.5703125" style="37" customWidth="1"/>
    <col min="6406" max="6649" width="9.140625" style="37"/>
    <col min="6650" max="6650" width="5" style="37" bestFit="1" customWidth="1"/>
    <col min="6651" max="6651" width="65.42578125" style="37" customWidth="1"/>
    <col min="6652" max="6652" width="15.7109375" style="37" customWidth="1"/>
    <col min="6653" max="6653" width="8.140625" style="37" customWidth="1"/>
    <col min="6654" max="6654" width="11.85546875" style="37" customWidth="1"/>
    <col min="6655" max="6655" width="8.85546875" style="37" customWidth="1"/>
    <col min="6656" max="6656" width="13.7109375" style="37" customWidth="1"/>
    <col min="6657" max="6657" width="15.5703125" style="37" customWidth="1"/>
    <col min="6658" max="6658" width="26.42578125" style="37" customWidth="1"/>
    <col min="6659" max="6659" width="9.140625" style="37"/>
    <col min="6660" max="6660" width="11.7109375" style="37" customWidth="1"/>
    <col min="6661" max="6661" width="13.5703125" style="37" customWidth="1"/>
    <col min="6662" max="6905" width="9.140625" style="37"/>
    <col min="6906" max="6906" width="5" style="37" bestFit="1" customWidth="1"/>
    <col min="6907" max="6907" width="65.42578125" style="37" customWidth="1"/>
    <col min="6908" max="6908" width="15.7109375" style="37" customWidth="1"/>
    <col min="6909" max="6909" width="8.140625" style="37" customWidth="1"/>
    <col min="6910" max="6910" width="11.85546875" style="37" customWidth="1"/>
    <col min="6911" max="6911" width="8.85546875" style="37" customWidth="1"/>
    <col min="6912" max="6912" width="13.7109375" style="37" customWidth="1"/>
    <col min="6913" max="6913" width="15.5703125" style="37" customWidth="1"/>
    <col min="6914" max="6914" width="26.42578125" style="37" customWidth="1"/>
    <col min="6915" max="6915" width="9.140625" style="37"/>
    <col min="6916" max="6916" width="11.7109375" style="37" customWidth="1"/>
    <col min="6917" max="6917" width="13.5703125" style="37" customWidth="1"/>
    <col min="6918" max="7161" width="9.140625" style="37"/>
    <col min="7162" max="7162" width="5" style="37" bestFit="1" customWidth="1"/>
    <col min="7163" max="7163" width="65.42578125" style="37" customWidth="1"/>
    <col min="7164" max="7164" width="15.7109375" style="37" customWidth="1"/>
    <col min="7165" max="7165" width="8.140625" style="37" customWidth="1"/>
    <col min="7166" max="7166" width="11.85546875" style="37" customWidth="1"/>
    <col min="7167" max="7167" width="8.85546875" style="37" customWidth="1"/>
    <col min="7168" max="7168" width="13.7109375" style="37" customWidth="1"/>
    <col min="7169" max="7169" width="15.5703125" style="37" customWidth="1"/>
    <col min="7170" max="7170" width="26.42578125" style="37" customWidth="1"/>
    <col min="7171" max="7171" width="9.140625" style="37"/>
    <col min="7172" max="7172" width="11.7109375" style="37" customWidth="1"/>
    <col min="7173" max="7173" width="13.5703125" style="37" customWidth="1"/>
    <col min="7174" max="7417" width="9.140625" style="37"/>
    <col min="7418" max="7418" width="5" style="37" bestFit="1" customWidth="1"/>
    <col min="7419" max="7419" width="65.42578125" style="37" customWidth="1"/>
    <col min="7420" max="7420" width="15.7109375" style="37" customWidth="1"/>
    <col min="7421" max="7421" width="8.140625" style="37" customWidth="1"/>
    <col min="7422" max="7422" width="11.85546875" style="37" customWidth="1"/>
    <col min="7423" max="7423" width="8.85546875" style="37" customWidth="1"/>
    <col min="7424" max="7424" width="13.7109375" style="37" customWidth="1"/>
    <col min="7425" max="7425" width="15.5703125" style="37" customWidth="1"/>
    <col min="7426" max="7426" width="26.42578125" style="37" customWidth="1"/>
    <col min="7427" max="7427" width="9.140625" style="37"/>
    <col min="7428" max="7428" width="11.7109375" style="37" customWidth="1"/>
    <col min="7429" max="7429" width="13.5703125" style="37" customWidth="1"/>
    <col min="7430" max="7673" width="9.140625" style="37"/>
    <col min="7674" max="7674" width="5" style="37" bestFit="1" customWidth="1"/>
    <col min="7675" max="7675" width="65.42578125" style="37" customWidth="1"/>
    <col min="7676" max="7676" width="15.7109375" style="37" customWidth="1"/>
    <col min="7677" max="7677" width="8.140625" style="37" customWidth="1"/>
    <col min="7678" max="7678" width="11.85546875" style="37" customWidth="1"/>
    <col min="7679" max="7679" width="8.85546875" style="37" customWidth="1"/>
    <col min="7680" max="7680" width="13.7109375" style="37" customWidth="1"/>
    <col min="7681" max="7681" width="15.5703125" style="37" customWidth="1"/>
    <col min="7682" max="7682" width="26.42578125" style="37" customWidth="1"/>
    <col min="7683" max="7683" width="9.140625" style="37"/>
    <col min="7684" max="7684" width="11.7109375" style="37" customWidth="1"/>
    <col min="7685" max="7685" width="13.5703125" style="37" customWidth="1"/>
    <col min="7686" max="7929" width="9.140625" style="37"/>
    <col min="7930" max="7930" width="5" style="37" bestFit="1" customWidth="1"/>
    <col min="7931" max="7931" width="65.42578125" style="37" customWidth="1"/>
    <col min="7932" max="7932" width="15.7109375" style="37" customWidth="1"/>
    <col min="7933" max="7933" width="8.140625" style="37" customWidth="1"/>
    <col min="7934" max="7934" width="11.85546875" style="37" customWidth="1"/>
    <col min="7935" max="7935" width="8.85546875" style="37" customWidth="1"/>
    <col min="7936" max="7936" width="13.7109375" style="37" customWidth="1"/>
    <col min="7937" max="7937" width="15.5703125" style="37" customWidth="1"/>
    <col min="7938" max="7938" width="26.42578125" style="37" customWidth="1"/>
    <col min="7939" max="7939" width="9.140625" style="37"/>
    <col min="7940" max="7940" width="11.7109375" style="37" customWidth="1"/>
    <col min="7941" max="7941" width="13.5703125" style="37" customWidth="1"/>
    <col min="7942" max="8185" width="9.140625" style="37"/>
    <col min="8186" max="8186" width="5" style="37" bestFit="1" customWidth="1"/>
    <col min="8187" max="8187" width="65.42578125" style="37" customWidth="1"/>
    <col min="8188" max="8188" width="15.7109375" style="37" customWidth="1"/>
    <col min="8189" max="8189" width="8.140625" style="37" customWidth="1"/>
    <col min="8190" max="8190" width="11.85546875" style="37" customWidth="1"/>
    <col min="8191" max="8191" width="8.85546875" style="37" customWidth="1"/>
    <col min="8192" max="8192" width="13.7109375" style="37" customWidth="1"/>
    <col min="8193" max="8193" width="15.5703125" style="37" customWidth="1"/>
    <col min="8194" max="8194" width="26.42578125" style="37" customWidth="1"/>
    <col min="8195" max="8195" width="9.140625" style="37"/>
    <col min="8196" max="8196" width="11.7109375" style="37" customWidth="1"/>
    <col min="8197" max="8197" width="13.5703125" style="37" customWidth="1"/>
    <col min="8198" max="8441" width="9.140625" style="37"/>
    <col min="8442" max="8442" width="5" style="37" bestFit="1" customWidth="1"/>
    <col min="8443" max="8443" width="65.42578125" style="37" customWidth="1"/>
    <col min="8444" max="8444" width="15.7109375" style="37" customWidth="1"/>
    <col min="8445" max="8445" width="8.140625" style="37" customWidth="1"/>
    <col min="8446" max="8446" width="11.85546875" style="37" customWidth="1"/>
    <col min="8447" max="8447" width="8.85546875" style="37" customWidth="1"/>
    <col min="8448" max="8448" width="13.7109375" style="37" customWidth="1"/>
    <col min="8449" max="8449" width="15.5703125" style="37" customWidth="1"/>
    <col min="8450" max="8450" width="26.42578125" style="37" customWidth="1"/>
    <col min="8451" max="8451" width="9.140625" style="37"/>
    <col min="8452" max="8452" width="11.7109375" style="37" customWidth="1"/>
    <col min="8453" max="8453" width="13.5703125" style="37" customWidth="1"/>
    <col min="8454" max="8697" width="9.140625" style="37"/>
    <col min="8698" max="8698" width="5" style="37" bestFit="1" customWidth="1"/>
    <col min="8699" max="8699" width="65.42578125" style="37" customWidth="1"/>
    <col min="8700" max="8700" width="15.7109375" style="37" customWidth="1"/>
    <col min="8701" max="8701" width="8.140625" style="37" customWidth="1"/>
    <col min="8702" max="8702" width="11.85546875" style="37" customWidth="1"/>
    <col min="8703" max="8703" width="8.85546875" style="37" customWidth="1"/>
    <col min="8704" max="8704" width="13.7109375" style="37" customWidth="1"/>
    <col min="8705" max="8705" width="15.5703125" style="37" customWidth="1"/>
    <col min="8706" max="8706" width="26.42578125" style="37" customWidth="1"/>
    <col min="8707" max="8707" width="9.140625" style="37"/>
    <col min="8708" max="8708" width="11.7109375" style="37" customWidth="1"/>
    <col min="8709" max="8709" width="13.5703125" style="37" customWidth="1"/>
    <col min="8710" max="8953" width="9.140625" style="37"/>
    <col min="8954" max="8954" width="5" style="37" bestFit="1" customWidth="1"/>
    <col min="8955" max="8955" width="65.42578125" style="37" customWidth="1"/>
    <col min="8956" max="8956" width="15.7109375" style="37" customWidth="1"/>
    <col min="8957" max="8957" width="8.140625" style="37" customWidth="1"/>
    <col min="8958" max="8958" width="11.85546875" style="37" customWidth="1"/>
    <col min="8959" max="8959" width="8.85546875" style="37" customWidth="1"/>
    <col min="8960" max="8960" width="13.7109375" style="37" customWidth="1"/>
    <col min="8961" max="8961" width="15.5703125" style="37" customWidth="1"/>
    <col min="8962" max="8962" width="26.42578125" style="37" customWidth="1"/>
    <col min="8963" max="8963" width="9.140625" style="37"/>
    <col min="8964" max="8964" width="11.7109375" style="37" customWidth="1"/>
    <col min="8965" max="8965" width="13.5703125" style="37" customWidth="1"/>
    <col min="8966" max="9209" width="9.140625" style="37"/>
    <col min="9210" max="9210" width="5" style="37" bestFit="1" customWidth="1"/>
    <col min="9211" max="9211" width="65.42578125" style="37" customWidth="1"/>
    <col min="9212" max="9212" width="15.7109375" style="37" customWidth="1"/>
    <col min="9213" max="9213" width="8.140625" style="37" customWidth="1"/>
    <col min="9214" max="9214" width="11.85546875" style="37" customWidth="1"/>
    <col min="9215" max="9215" width="8.85546875" style="37" customWidth="1"/>
    <col min="9216" max="9216" width="13.7109375" style="37" customWidth="1"/>
    <col min="9217" max="9217" width="15.5703125" style="37" customWidth="1"/>
    <col min="9218" max="9218" width="26.42578125" style="37" customWidth="1"/>
    <col min="9219" max="9219" width="9.140625" style="37"/>
    <col min="9220" max="9220" width="11.7109375" style="37" customWidth="1"/>
    <col min="9221" max="9221" width="13.5703125" style="37" customWidth="1"/>
    <col min="9222" max="9465" width="9.140625" style="37"/>
    <col min="9466" max="9466" width="5" style="37" bestFit="1" customWidth="1"/>
    <col min="9467" max="9467" width="65.42578125" style="37" customWidth="1"/>
    <col min="9468" max="9468" width="15.7109375" style="37" customWidth="1"/>
    <col min="9469" max="9469" width="8.140625" style="37" customWidth="1"/>
    <col min="9470" max="9470" width="11.85546875" style="37" customWidth="1"/>
    <col min="9471" max="9471" width="8.85546875" style="37" customWidth="1"/>
    <col min="9472" max="9472" width="13.7109375" style="37" customWidth="1"/>
    <col min="9473" max="9473" width="15.5703125" style="37" customWidth="1"/>
    <col min="9474" max="9474" width="26.42578125" style="37" customWidth="1"/>
    <col min="9475" max="9475" width="9.140625" style="37"/>
    <col min="9476" max="9476" width="11.7109375" style="37" customWidth="1"/>
    <col min="9477" max="9477" width="13.5703125" style="37" customWidth="1"/>
    <col min="9478" max="9721" width="9.140625" style="37"/>
    <col min="9722" max="9722" width="5" style="37" bestFit="1" customWidth="1"/>
    <col min="9723" max="9723" width="65.42578125" style="37" customWidth="1"/>
    <col min="9724" max="9724" width="15.7109375" style="37" customWidth="1"/>
    <col min="9725" max="9725" width="8.140625" style="37" customWidth="1"/>
    <col min="9726" max="9726" width="11.85546875" style="37" customWidth="1"/>
    <col min="9727" max="9727" width="8.85546875" style="37" customWidth="1"/>
    <col min="9728" max="9728" width="13.7109375" style="37" customWidth="1"/>
    <col min="9729" max="9729" width="15.5703125" style="37" customWidth="1"/>
    <col min="9730" max="9730" width="26.42578125" style="37" customWidth="1"/>
    <col min="9731" max="9731" width="9.140625" style="37"/>
    <col min="9732" max="9732" width="11.7109375" style="37" customWidth="1"/>
    <col min="9733" max="9733" width="13.5703125" style="37" customWidth="1"/>
    <col min="9734" max="9977" width="9.140625" style="37"/>
    <col min="9978" max="9978" width="5" style="37" bestFit="1" customWidth="1"/>
    <col min="9979" max="9979" width="65.42578125" style="37" customWidth="1"/>
    <col min="9980" max="9980" width="15.7109375" style="37" customWidth="1"/>
    <col min="9981" max="9981" width="8.140625" style="37" customWidth="1"/>
    <col min="9982" max="9982" width="11.85546875" style="37" customWidth="1"/>
    <col min="9983" max="9983" width="8.85546875" style="37" customWidth="1"/>
    <col min="9984" max="9984" width="13.7109375" style="37" customWidth="1"/>
    <col min="9985" max="9985" width="15.5703125" style="37" customWidth="1"/>
    <col min="9986" max="9986" width="26.42578125" style="37" customWidth="1"/>
    <col min="9987" max="9987" width="9.140625" style="37"/>
    <col min="9988" max="9988" width="11.7109375" style="37" customWidth="1"/>
    <col min="9989" max="9989" width="13.5703125" style="37" customWidth="1"/>
    <col min="9990" max="10233" width="9.140625" style="37"/>
    <col min="10234" max="10234" width="5" style="37" bestFit="1" customWidth="1"/>
    <col min="10235" max="10235" width="65.42578125" style="37" customWidth="1"/>
    <col min="10236" max="10236" width="15.7109375" style="37" customWidth="1"/>
    <col min="10237" max="10237" width="8.140625" style="37" customWidth="1"/>
    <col min="10238" max="10238" width="11.85546875" style="37" customWidth="1"/>
    <col min="10239" max="10239" width="8.85546875" style="37" customWidth="1"/>
    <col min="10240" max="10240" width="13.7109375" style="37" customWidth="1"/>
    <col min="10241" max="10241" width="15.5703125" style="37" customWidth="1"/>
    <col min="10242" max="10242" width="26.42578125" style="37" customWidth="1"/>
    <col min="10243" max="10243" width="9.140625" style="37"/>
    <col min="10244" max="10244" width="11.7109375" style="37" customWidth="1"/>
    <col min="10245" max="10245" width="13.5703125" style="37" customWidth="1"/>
    <col min="10246" max="10489" width="9.140625" style="37"/>
    <col min="10490" max="10490" width="5" style="37" bestFit="1" customWidth="1"/>
    <col min="10491" max="10491" width="65.42578125" style="37" customWidth="1"/>
    <col min="10492" max="10492" width="15.7109375" style="37" customWidth="1"/>
    <col min="10493" max="10493" width="8.140625" style="37" customWidth="1"/>
    <col min="10494" max="10494" width="11.85546875" style="37" customWidth="1"/>
    <col min="10495" max="10495" width="8.85546875" style="37" customWidth="1"/>
    <col min="10496" max="10496" width="13.7109375" style="37" customWidth="1"/>
    <col min="10497" max="10497" width="15.5703125" style="37" customWidth="1"/>
    <col min="10498" max="10498" width="26.42578125" style="37" customWidth="1"/>
    <col min="10499" max="10499" width="9.140625" style="37"/>
    <col min="10500" max="10500" width="11.7109375" style="37" customWidth="1"/>
    <col min="10501" max="10501" width="13.5703125" style="37" customWidth="1"/>
    <col min="10502" max="10745" width="9.140625" style="37"/>
    <col min="10746" max="10746" width="5" style="37" bestFit="1" customWidth="1"/>
    <col min="10747" max="10747" width="65.42578125" style="37" customWidth="1"/>
    <col min="10748" max="10748" width="15.7109375" style="37" customWidth="1"/>
    <col min="10749" max="10749" width="8.140625" style="37" customWidth="1"/>
    <col min="10750" max="10750" width="11.85546875" style="37" customWidth="1"/>
    <col min="10751" max="10751" width="8.85546875" style="37" customWidth="1"/>
    <col min="10752" max="10752" width="13.7109375" style="37" customWidth="1"/>
    <col min="10753" max="10753" width="15.5703125" style="37" customWidth="1"/>
    <col min="10754" max="10754" width="26.42578125" style="37" customWidth="1"/>
    <col min="10755" max="10755" width="9.140625" style="37"/>
    <col min="10756" max="10756" width="11.7109375" style="37" customWidth="1"/>
    <col min="10757" max="10757" width="13.5703125" style="37" customWidth="1"/>
    <col min="10758" max="11001" width="9.140625" style="37"/>
    <col min="11002" max="11002" width="5" style="37" bestFit="1" customWidth="1"/>
    <col min="11003" max="11003" width="65.42578125" style="37" customWidth="1"/>
    <col min="11004" max="11004" width="15.7109375" style="37" customWidth="1"/>
    <col min="11005" max="11005" width="8.140625" style="37" customWidth="1"/>
    <col min="11006" max="11006" width="11.85546875" style="37" customWidth="1"/>
    <col min="11007" max="11007" width="8.85546875" style="37" customWidth="1"/>
    <col min="11008" max="11008" width="13.7109375" style="37" customWidth="1"/>
    <col min="11009" max="11009" width="15.5703125" style="37" customWidth="1"/>
    <col min="11010" max="11010" width="26.42578125" style="37" customWidth="1"/>
    <col min="11011" max="11011" width="9.140625" style="37"/>
    <col min="11012" max="11012" width="11.7109375" style="37" customWidth="1"/>
    <col min="11013" max="11013" width="13.5703125" style="37" customWidth="1"/>
    <col min="11014" max="11257" width="9.140625" style="37"/>
    <col min="11258" max="11258" width="5" style="37" bestFit="1" customWidth="1"/>
    <col min="11259" max="11259" width="65.42578125" style="37" customWidth="1"/>
    <col min="11260" max="11260" width="15.7109375" style="37" customWidth="1"/>
    <col min="11261" max="11261" width="8.140625" style="37" customWidth="1"/>
    <col min="11262" max="11262" width="11.85546875" style="37" customWidth="1"/>
    <col min="11263" max="11263" width="8.85546875" style="37" customWidth="1"/>
    <col min="11264" max="11264" width="13.7109375" style="37" customWidth="1"/>
    <col min="11265" max="11265" width="15.5703125" style="37" customWidth="1"/>
    <col min="11266" max="11266" width="26.42578125" style="37" customWidth="1"/>
    <col min="11267" max="11267" width="9.140625" style="37"/>
    <col min="11268" max="11268" width="11.7109375" style="37" customWidth="1"/>
    <col min="11269" max="11269" width="13.5703125" style="37" customWidth="1"/>
    <col min="11270" max="11513" width="9.140625" style="37"/>
    <col min="11514" max="11514" width="5" style="37" bestFit="1" customWidth="1"/>
    <col min="11515" max="11515" width="65.42578125" style="37" customWidth="1"/>
    <col min="11516" max="11516" width="15.7109375" style="37" customWidth="1"/>
    <col min="11517" max="11517" width="8.140625" style="37" customWidth="1"/>
    <col min="11518" max="11518" width="11.85546875" style="37" customWidth="1"/>
    <col min="11519" max="11519" width="8.85546875" style="37" customWidth="1"/>
    <col min="11520" max="11520" width="13.7109375" style="37" customWidth="1"/>
    <col min="11521" max="11521" width="15.5703125" style="37" customWidth="1"/>
    <col min="11522" max="11522" width="26.42578125" style="37" customWidth="1"/>
    <col min="11523" max="11523" width="9.140625" style="37"/>
    <col min="11524" max="11524" width="11.7109375" style="37" customWidth="1"/>
    <col min="11525" max="11525" width="13.5703125" style="37" customWidth="1"/>
    <col min="11526" max="11769" width="9.140625" style="37"/>
    <col min="11770" max="11770" width="5" style="37" bestFit="1" customWidth="1"/>
    <col min="11771" max="11771" width="65.42578125" style="37" customWidth="1"/>
    <col min="11772" max="11772" width="15.7109375" style="37" customWidth="1"/>
    <col min="11773" max="11773" width="8.140625" style="37" customWidth="1"/>
    <col min="11774" max="11774" width="11.85546875" style="37" customWidth="1"/>
    <col min="11775" max="11775" width="8.85546875" style="37" customWidth="1"/>
    <col min="11776" max="11776" width="13.7109375" style="37" customWidth="1"/>
    <col min="11777" max="11777" width="15.5703125" style="37" customWidth="1"/>
    <col min="11778" max="11778" width="26.42578125" style="37" customWidth="1"/>
    <col min="11779" max="11779" width="9.140625" style="37"/>
    <col min="11780" max="11780" width="11.7109375" style="37" customWidth="1"/>
    <col min="11781" max="11781" width="13.5703125" style="37" customWidth="1"/>
    <col min="11782" max="12025" width="9.140625" style="37"/>
    <col min="12026" max="12026" width="5" style="37" bestFit="1" customWidth="1"/>
    <col min="12027" max="12027" width="65.42578125" style="37" customWidth="1"/>
    <col min="12028" max="12028" width="15.7109375" style="37" customWidth="1"/>
    <col min="12029" max="12029" width="8.140625" style="37" customWidth="1"/>
    <col min="12030" max="12030" width="11.85546875" style="37" customWidth="1"/>
    <col min="12031" max="12031" width="8.85546875" style="37" customWidth="1"/>
    <col min="12032" max="12032" width="13.7109375" style="37" customWidth="1"/>
    <col min="12033" max="12033" width="15.5703125" style="37" customWidth="1"/>
    <col min="12034" max="12034" width="26.42578125" style="37" customWidth="1"/>
    <col min="12035" max="12035" width="9.140625" style="37"/>
    <col min="12036" max="12036" width="11.7109375" style="37" customWidth="1"/>
    <col min="12037" max="12037" width="13.5703125" style="37" customWidth="1"/>
    <col min="12038" max="12281" width="9.140625" style="37"/>
    <col min="12282" max="12282" width="5" style="37" bestFit="1" customWidth="1"/>
    <col min="12283" max="12283" width="65.42578125" style="37" customWidth="1"/>
    <col min="12284" max="12284" width="15.7109375" style="37" customWidth="1"/>
    <col min="12285" max="12285" width="8.140625" style="37" customWidth="1"/>
    <col min="12286" max="12286" width="11.85546875" style="37" customWidth="1"/>
    <col min="12287" max="12287" width="8.85546875" style="37" customWidth="1"/>
    <col min="12288" max="12288" width="13.7109375" style="37" customWidth="1"/>
    <col min="12289" max="12289" width="15.5703125" style="37" customWidth="1"/>
    <col min="12290" max="12290" width="26.42578125" style="37" customWidth="1"/>
    <col min="12291" max="12291" width="9.140625" style="37"/>
    <col min="12292" max="12292" width="11.7109375" style="37" customWidth="1"/>
    <col min="12293" max="12293" width="13.5703125" style="37" customWidth="1"/>
    <col min="12294" max="12537" width="9.140625" style="37"/>
    <col min="12538" max="12538" width="5" style="37" bestFit="1" customWidth="1"/>
    <col min="12539" max="12539" width="65.42578125" style="37" customWidth="1"/>
    <col min="12540" max="12540" width="15.7109375" style="37" customWidth="1"/>
    <col min="12541" max="12541" width="8.140625" style="37" customWidth="1"/>
    <col min="12542" max="12542" width="11.85546875" style="37" customWidth="1"/>
    <col min="12543" max="12543" width="8.85546875" style="37" customWidth="1"/>
    <col min="12544" max="12544" width="13.7109375" style="37" customWidth="1"/>
    <col min="12545" max="12545" width="15.5703125" style="37" customWidth="1"/>
    <col min="12546" max="12546" width="26.42578125" style="37" customWidth="1"/>
    <col min="12547" max="12547" width="9.140625" style="37"/>
    <col min="12548" max="12548" width="11.7109375" style="37" customWidth="1"/>
    <col min="12549" max="12549" width="13.5703125" style="37" customWidth="1"/>
    <col min="12550" max="12793" width="9.140625" style="37"/>
    <col min="12794" max="12794" width="5" style="37" bestFit="1" customWidth="1"/>
    <col min="12795" max="12795" width="65.42578125" style="37" customWidth="1"/>
    <col min="12796" max="12796" width="15.7109375" style="37" customWidth="1"/>
    <col min="12797" max="12797" width="8.140625" style="37" customWidth="1"/>
    <col min="12798" max="12798" width="11.85546875" style="37" customWidth="1"/>
    <col min="12799" max="12799" width="8.85546875" style="37" customWidth="1"/>
    <col min="12800" max="12800" width="13.7109375" style="37" customWidth="1"/>
    <col min="12801" max="12801" width="15.5703125" style="37" customWidth="1"/>
    <col min="12802" max="12802" width="26.42578125" style="37" customWidth="1"/>
    <col min="12803" max="12803" width="9.140625" style="37"/>
    <col min="12804" max="12804" width="11.7109375" style="37" customWidth="1"/>
    <col min="12805" max="12805" width="13.5703125" style="37" customWidth="1"/>
    <col min="12806" max="13049" width="9.140625" style="37"/>
    <col min="13050" max="13050" width="5" style="37" bestFit="1" customWidth="1"/>
    <col min="13051" max="13051" width="65.42578125" style="37" customWidth="1"/>
    <col min="13052" max="13052" width="15.7109375" style="37" customWidth="1"/>
    <col min="13053" max="13053" width="8.140625" style="37" customWidth="1"/>
    <col min="13054" max="13054" width="11.85546875" style="37" customWidth="1"/>
    <col min="13055" max="13055" width="8.85546875" style="37" customWidth="1"/>
    <col min="13056" max="13056" width="13.7109375" style="37" customWidth="1"/>
    <col min="13057" max="13057" width="15.5703125" style="37" customWidth="1"/>
    <col min="13058" max="13058" width="26.42578125" style="37" customWidth="1"/>
    <col min="13059" max="13059" width="9.140625" style="37"/>
    <col min="13060" max="13060" width="11.7109375" style="37" customWidth="1"/>
    <col min="13061" max="13061" width="13.5703125" style="37" customWidth="1"/>
    <col min="13062" max="13305" width="9.140625" style="37"/>
    <col min="13306" max="13306" width="5" style="37" bestFit="1" customWidth="1"/>
    <col min="13307" max="13307" width="65.42578125" style="37" customWidth="1"/>
    <col min="13308" max="13308" width="15.7109375" style="37" customWidth="1"/>
    <col min="13309" max="13309" width="8.140625" style="37" customWidth="1"/>
    <col min="13310" max="13310" width="11.85546875" style="37" customWidth="1"/>
    <col min="13311" max="13311" width="8.85546875" style="37" customWidth="1"/>
    <col min="13312" max="13312" width="13.7109375" style="37" customWidth="1"/>
    <col min="13313" max="13313" width="15.5703125" style="37" customWidth="1"/>
    <col min="13314" max="13314" width="26.42578125" style="37" customWidth="1"/>
    <col min="13315" max="13315" width="9.140625" style="37"/>
    <col min="13316" max="13316" width="11.7109375" style="37" customWidth="1"/>
    <col min="13317" max="13317" width="13.5703125" style="37" customWidth="1"/>
    <col min="13318" max="13561" width="9.140625" style="37"/>
    <col min="13562" max="13562" width="5" style="37" bestFit="1" customWidth="1"/>
    <col min="13563" max="13563" width="65.42578125" style="37" customWidth="1"/>
    <col min="13564" max="13564" width="15.7109375" style="37" customWidth="1"/>
    <col min="13565" max="13565" width="8.140625" style="37" customWidth="1"/>
    <col min="13566" max="13566" width="11.85546875" style="37" customWidth="1"/>
    <col min="13567" max="13567" width="8.85546875" style="37" customWidth="1"/>
    <col min="13568" max="13568" width="13.7109375" style="37" customWidth="1"/>
    <col min="13569" max="13569" width="15.5703125" style="37" customWidth="1"/>
    <col min="13570" max="13570" width="26.42578125" style="37" customWidth="1"/>
    <col min="13571" max="13571" width="9.140625" style="37"/>
    <col min="13572" max="13572" width="11.7109375" style="37" customWidth="1"/>
    <col min="13573" max="13573" width="13.5703125" style="37" customWidth="1"/>
    <col min="13574" max="13817" width="9.140625" style="37"/>
    <col min="13818" max="13818" width="5" style="37" bestFit="1" customWidth="1"/>
    <col min="13819" max="13819" width="65.42578125" style="37" customWidth="1"/>
    <col min="13820" max="13820" width="15.7109375" style="37" customWidth="1"/>
    <col min="13821" max="13821" width="8.140625" style="37" customWidth="1"/>
    <col min="13822" max="13822" width="11.85546875" style="37" customWidth="1"/>
    <col min="13823" max="13823" width="8.85546875" style="37" customWidth="1"/>
    <col min="13824" max="13824" width="13.7109375" style="37" customWidth="1"/>
    <col min="13825" max="13825" width="15.5703125" style="37" customWidth="1"/>
    <col min="13826" max="13826" width="26.42578125" style="37" customWidth="1"/>
    <col min="13827" max="13827" width="9.140625" style="37"/>
    <col min="13828" max="13828" width="11.7109375" style="37" customWidth="1"/>
    <col min="13829" max="13829" width="13.5703125" style="37" customWidth="1"/>
    <col min="13830" max="14073" width="9.140625" style="37"/>
    <col min="14074" max="14074" width="5" style="37" bestFit="1" customWidth="1"/>
    <col min="14075" max="14075" width="65.42578125" style="37" customWidth="1"/>
    <col min="14076" max="14076" width="15.7109375" style="37" customWidth="1"/>
    <col min="14077" max="14077" width="8.140625" style="37" customWidth="1"/>
    <col min="14078" max="14078" width="11.85546875" style="37" customWidth="1"/>
    <col min="14079" max="14079" width="8.85546875" style="37" customWidth="1"/>
    <col min="14080" max="14080" width="13.7109375" style="37" customWidth="1"/>
    <col min="14081" max="14081" width="15.5703125" style="37" customWidth="1"/>
    <col min="14082" max="14082" width="26.42578125" style="37" customWidth="1"/>
    <col min="14083" max="14083" width="9.140625" style="37"/>
    <col min="14084" max="14084" width="11.7109375" style="37" customWidth="1"/>
    <col min="14085" max="14085" width="13.5703125" style="37" customWidth="1"/>
    <col min="14086" max="14329" width="9.140625" style="37"/>
    <col min="14330" max="14330" width="5" style="37" bestFit="1" customWidth="1"/>
    <col min="14331" max="14331" width="65.42578125" style="37" customWidth="1"/>
    <col min="14332" max="14332" width="15.7109375" style="37" customWidth="1"/>
    <col min="14333" max="14333" width="8.140625" style="37" customWidth="1"/>
    <col min="14334" max="14334" width="11.85546875" style="37" customWidth="1"/>
    <col min="14335" max="14335" width="8.85546875" style="37" customWidth="1"/>
    <col min="14336" max="14336" width="13.7109375" style="37" customWidth="1"/>
    <col min="14337" max="14337" width="15.5703125" style="37" customWidth="1"/>
    <col min="14338" max="14338" width="26.42578125" style="37" customWidth="1"/>
    <col min="14339" max="14339" width="9.140625" style="37"/>
    <col min="14340" max="14340" width="11.7109375" style="37" customWidth="1"/>
    <col min="14341" max="14341" width="13.5703125" style="37" customWidth="1"/>
    <col min="14342" max="14585" width="9.140625" style="37"/>
    <col min="14586" max="14586" width="5" style="37" bestFit="1" customWidth="1"/>
    <col min="14587" max="14587" width="65.42578125" style="37" customWidth="1"/>
    <col min="14588" max="14588" width="15.7109375" style="37" customWidth="1"/>
    <col min="14589" max="14589" width="8.140625" style="37" customWidth="1"/>
    <col min="14590" max="14590" width="11.85546875" style="37" customWidth="1"/>
    <col min="14591" max="14591" width="8.85546875" style="37" customWidth="1"/>
    <col min="14592" max="14592" width="13.7109375" style="37" customWidth="1"/>
    <col min="14593" max="14593" width="15.5703125" style="37" customWidth="1"/>
    <col min="14594" max="14594" width="26.42578125" style="37" customWidth="1"/>
    <col min="14595" max="14595" width="9.140625" style="37"/>
    <col min="14596" max="14596" width="11.7109375" style="37" customWidth="1"/>
    <col min="14597" max="14597" width="13.5703125" style="37" customWidth="1"/>
    <col min="14598" max="14841" width="9.140625" style="37"/>
    <col min="14842" max="14842" width="5" style="37" bestFit="1" customWidth="1"/>
    <col min="14843" max="14843" width="65.42578125" style="37" customWidth="1"/>
    <col min="14844" max="14844" width="15.7109375" style="37" customWidth="1"/>
    <col min="14845" max="14845" width="8.140625" style="37" customWidth="1"/>
    <col min="14846" max="14846" width="11.85546875" style="37" customWidth="1"/>
    <col min="14847" max="14847" width="8.85546875" style="37" customWidth="1"/>
    <col min="14848" max="14848" width="13.7109375" style="37" customWidth="1"/>
    <col min="14849" max="14849" width="15.5703125" style="37" customWidth="1"/>
    <col min="14850" max="14850" width="26.42578125" style="37" customWidth="1"/>
    <col min="14851" max="14851" width="9.140625" style="37"/>
    <col min="14852" max="14852" width="11.7109375" style="37" customWidth="1"/>
    <col min="14853" max="14853" width="13.5703125" style="37" customWidth="1"/>
    <col min="14854" max="15097" width="9.140625" style="37"/>
    <col min="15098" max="15098" width="5" style="37" bestFit="1" customWidth="1"/>
    <col min="15099" max="15099" width="65.42578125" style="37" customWidth="1"/>
    <col min="15100" max="15100" width="15.7109375" style="37" customWidth="1"/>
    <col min="15101" max="15101" width="8.140625" style="37" customWidth="1"/>
    <col min="15102" max="15102" width="11.85546875" style="37" customWidth="1"/>
    <col min="15103" max="15103" width="8.85546875" style="37" customWidth="1"/>
    <col min="15104" max="15104" width="13.7109375" style="37" customWidth="1"/>
    <col min="15105" max="15105" width="15.5703125" style="37" customWidth="1"/>
    <col min="15106" max="15106" width="26.42578125" style="37" customWidth="1"/>
    <col min="15107" max="15107" width="9.140625" style="37"/>
    <col min="15108" max="15108" width="11.7109375" style="37" customWidth="1"/>
    <col min="15109" max="15109" width="13.5703125" style="37" customWidth="1"/>
    <col min="15110" max="15353" width="9.140625" style="37"/>
    <col min="15354" max="15354" width="5" style="37" bestFit="1" customWidth="1"/>
    <col min="15355" max="15355" width="65.42578125" style="37" customWidth="1"/>
    <col min="15356" max="15356" width="15.7109375" style="37" customWidth="1"/>
    <col min="15357" max="15357" width="8.140625" style="37" customWidth="1"/>
    <col min="15358" max="15358" width="11.85546875" style="37" customWidth="1"/>
    <col min="15359" max="15359" width="8.85546875" style="37" customWidth="1"/>
    <col min="15360" max="15360" width="13.7109375" style="37" customWidth="1"/>
    <col min="15361" max="15361" width="15.5703125" style="37" customWidth="1"/>
    <col min="15362" max="15362" width="26.42578125" style="37" customWidth="1"/>
    <col min="15363" max="15363" width="9.140625" style="37"/>
    <col min="15364" max="15364" width="11.7109375" style="37" customWidth="1"/>
    <col min="15365" max="15365" width="13.5703125" style="37" customWidth="1"/>
    <col min="15366" max="15609" width="9.140625" style="37"/>
    <col min="15610" max="15610" width="5" style="37" bestFit="1" customWidth="1"/>
    <col min="15611" max="15611" width="65.42578125" style="37" customWidth="1"/>
    <col min="15612" max="15612" width="15.7109375" style="37" customWidth="1"/>
    <col min="15613" max="15613" width="8.140625" style="37" customWidth="1"/>
    <col min="15614" max="15614" width="11.85546875" style="37" customWidth="1"/>
    <col min="15615" max="15615" width="8.85546875" style="37" customWidth="1"/>
    <col min="15616" max="15616" width="13.7109375" style="37" customWidth="1"/>
    <col min="15617" max="15617" width="15.5703125" style="37" customWidth="1"/>
    <col min="15618" max="15618" width="26.42578125" style="37" customWidth="1"/>
    <col min="15619" max="15619" width="9.140625" style="37"/>
    <col min="15620" max="15620" width="11.7109375" style="37" customWidth="1"/>
    <col min="15621" max="15621" width="13.5703125" style="37" customWidth="1"/>
    <col min="15622" max="15865" width="9.140625" style="37"/>
    <col min="15866" max="15866" width="5" style="37" bestFit="1" customWidth="1"/>
    <col min="15867" max="15867" width="65.42578125" style="37" customWidth="1"/>
    <col min="15868" max="15868" width="15.7109375" style="37" customWidth="1"/>
    <col min="15869" max="15869" width="8.140625" style="37" customWidth="1"/>
    <col min="15870" max="15870" width="11.85546875" style="37" customWidth="1"/>
    <col min="15871" max="15871" width="8.85546875" style="37" customWidth="1"/>
    <col min="15872" max="15872" width="13.7109375" style="37" customWidth="1"/>
    <col min="15873" max="15873" width="15.5703125" style="37" customWidth="1"/>
    <col min="15874" max="15874" width="26.42578125" style="37" customWidth="1"/>
    <col min="15875" max="15875" width="9.140625" style="37"/>
    <col min="15876" max="15876" width="11.7109375" style="37" customWidth="1"/>
    <col min="15877" max="15877" width="13.5703125" style="37" customWidth="1"/>
    <col min="15878" max="16121" width="9.140625" style="37"/>
    <col min="16122" max="16122" width="5" style="37" bestFit="1" customWidth="1"/>
    <col min="16123" max="16123" width="65.42578125" style="37" customWidth="1"/>
    <col min="16124" max="16124" width="15.7109375" style="37" customWidth="1"/>
    <col min="16125" max="16125" width="8.140625" style="37" customWidth="1"/>
    <col min="16126" max="16126" width="11.85546875" style="37" customWidth="1"/>
    <col min="16127" max="16127" width="8.85546875" style="37" customWidth="1"/>
    <col min="16128" max="16128" width="13.7109375" style="37" customWidth="1"/>
    <col min="16129" max="16129" width="15.5703125" style="37" customWidth="1"/>
    <col min="16130" max="16130" width="26.42578125" style="37" customWidth="1"/>
    <col min="16131" max="16131" width="9.140625" style="37"/>
    <col min="16132" max="16132" width="11.7109375" style="37" customWidth="1"/>
    <col min="16133" max="16133" width="13.5703125" style="37" customWidth="1"/>
    <col min="16134" max="16384" width="9.140625" style="37"/>
  </cols>
  <sheetData>
    <row r="1" spans="1:11" ht="18">
      <c r="B1" s="1049" t="s">
        <v>77</v>
      </c>
      <c r="C1" s="1049"/>
      <c r="D1" s="1049"/>
      <c r="E1" s="1049"/>
      <c r="F1" s="38"/>
      <c r="G1" s="38"/>
    </row>
    <row r="2" spans="1:11" ht="14.25" customHeight="1">
      <c r="C2" s="39"/>
      <c r="D2" s="39"/>
      <c r="E2" s="39"/>
      <c r="F2" s="39"/>
      <c r="G2" s="39"/>
    </row>
    <row r="3" spans="1:11" ht="22.5" customHeight="1">
      <c r="B3" s="1050" t="s">
        <v>1652</v>
      </c>
      <c r="C3" s="1050"/>
      <c r="D3" s="1050"/>
      <c r="E3" s="1050"/>
      <c r="F3" s="1050"/>
      <c r="G3" s="1050"/>
      <c r="H3" s="40" t="s">
        <v>2025</v>
      </c>
    </row>
    <row r="4" spans="1:11" ht="12.75" customHeight="1">
      <c r="A4" s="41"/>
      <c r="B4" s="41"/>
      <c r="C4" s="41"/>
      <c r="D4" s="41"/>
      <c r="E4" s="41"/>
      <c r="F4" s="41"/>
      <c r="G4" s="41"/>
    </row>
    <row r="5" spans="1:11" ht="52.5" customHeight="1">
      <c r="A5" s="1051" t="s">
        <v>78</v>
      </c>
      <c r="B5" s="1053" t="s">
        <v>3</v>
      </c>
      <c r="C5" s="1054" t="s">
        <v>4</v>
      </c>
      <c r="D5" s="1053" t="s">
        <v>5</v>
      </c>
      <c r="E5" s="1056" t="s">
        <v>10</v>
      </c>
      <c r="F5" s="1057" t="s">
        <v>9</v>
      </c>
      <c r="G5" s="677" t="s">
        <v>79</v>
      </c>
      <c r="H5" s="677" t="s">
        <v>80</v>
      </c>
    </row>
    <row r="6" spans="1:11" ht="18.75" customHeight="1">
      <c r="A6" s="1052"/>
      <c r="B6" s="1053"/>
      <c r="C6" s="1055"/>
      <c r="D6" s="1053"/>
      <c r="E6" s="1056"/>
      <c r="F6" s="1057"/>
      <c r="G6" s="678" t="s">
        <v>11</v>
      </c>
      <c r="H6" s="678" t="s">
        <v>11</v>
      </c>
    </row>
    <row r="7" spans="1:11">
      <c r="A7" s="679" t="s">
        <v>81</v>
      </c>
      <c r="B7" s="679" t="s">
        <v>15</v>
      </c>
      <c r="C7" s="679" t="s">
        <v>18</v>
      </c>
      <c r="D7" s="679">
        <v>4</v>
      </c>
      <c r="E7" s="679">
        <v>5</v>
      </c>
      <c r="F7" s="679" t="s">
        <v>82</v>
      </c>
      <c r="G7" s="679">
        <v>7</v>
      </c>
      <c r="H7" s="679">
        <v>8</v>
      </c>
    </row>
    <row r="8" spans="1:11" ht="21.75" customHeight="1">
      <c r="A8" s="480">
        <v>1</v>
      </c>
      <c r="B8" s="481" t="s">
        <v>83</v>
      </c>
      <c r="C8" s="103">
        <v>7130800033</v>
      </c>
      <c r="D8" s="482" t="s">
        <v>14</v>
      </c>
      <c r="E8" s="100">
        <f>VLOOKUP(C8,'SOR RATE 2026-27'!A:D,4,0)</f>
        <v>4613.6900000000005</v>
      </c>
      <c r="F8" s="482">
        <v>4</v>
      </c>
      <c r="G8" s="483">
        <f>E8*F8</f>
        <v>18454.760000000002</v>
      </c>
      <c r="H8" s="484"/>
    </row>
    <row r="9" spans="1:11" ht="37.5" customHeight="1">
      <c r="A9" s="480">
        <v>2</v>
      </c>
      <c r="B9" s="481" t="s">
        <v>84</v>
      </c>
      <c r="C9" s="103">
        <v>7130601958</v>
      </c>
      <c r="D9" s="482" t="s">
        <v>17</v>
      </c>
      <c r="E9" s="100">
        <f>VLOOKUP(C9,'SOR RATE 2026-27'!A:D,4,0)/1000</f>
        <v>53.077580000000005</v>
      </c>
      <c r="F9" s="485">
        <v>1929.2</v>
      </c>
      <c r="G9" s="486"/>
      <c r="H9" s="100">
        <f>E9*F9</f>
        <v>102397.267336</v>
      </c>
    </row>
    <row r="10" spans="1:11" ht="23.25" customHeight="1">
      <c r="A10" s="480">
        <v>3</v>
      </c>
      <c r="B10" s="457" t="s">
        <v>85</v>
      </c>
      <c r="C10" s="103">
        <v>7130810608</v>
      </c>
      <c r="D10" s="480" t="s">
        <v>52</v>
      </c>
      <c r="E10" s="100">
        <f>VLOOKUP(C10,'SOR RATE 2026-27'!A:D,4,0)</f>
        <v>5912.78</v>
      </c>
      <c r="F10" s="480">
        <v>4</v>
      </c>
      <c r="G10" s="483">
        <f>F10*E10</f>
        <v>23651.119999999999</v>
      </c>
      <c r="H10" s="100">
        <f t="shared" ref="H10:H15" si="0">F10*E10</f>
        <v>23651.119999999999</v>
      </c>
      <c r="I10" s="1044"/>
      <c r="J10" s="1044"/>
      <c r="K10" s="1044"/>
    </row>
    <row r="11" spans="1:11" ht="19.5" customHeight="1">
      <c r="A11" s="480">
        <v>4</v>
      </c>
      <c r="B11" s="117" t="s">
        <v>1648</v>
      </c>
      <c r="C11" s="487">
        <v>7130820248</v>
      </c>
      <c r="D11" s="99" t="s">
        <v>14</v>
      </c>
      <c r="E11" s="100">
        <f>VLOOKUP(C11,'SOR RATE 2026-27'!A:D,4,0)</f>
        <v>333.97</v>
      </c>
      <c r="F11" s="480">
        <v>24</v>
      </c>
      <c r="G11" s="483">
        <f>F11*E11</f>
        <v>8015.2800000000007</v>
      </c>
      <c r="H11" s="100">
        <f t="shared" si="0"/>
        <v>8015.2800000000007</v>
      </c>
    </row>
    <row r="12" spans="1:11" ht="20.25" customHeight="1">
      <c r="A12" s="480">
        <v>5</v>
      </c>
      <c r="B12" s="117" t="s">
        <v>1647</v>
      </c>
      <c r="C12" s="103">
        <v>7130820013</v>
      </c>
      <c r="D12" s="99" t="s">
        <v>14</v>
      </c>
      <c r="E12" s="100">
        <f>VLOOKUP(C12,'SOR RATE 2026-27'!A:D,4,0)</f>
        <v>187.29</v>
      </c>
      <c r="F12" s="480">
        <v>24</v>
      </c>
      <c r="G12" s="483">
        <f>F12*E12</f>
        <v>4494.96</v>
      </c>
      <c r="H12" s="100">
        <f t="shared" si="0"/>
        <v>4494.96</v>
      </c>
    </row>
    <row r="13" spans="1:11" ht="21.75" customHeight="1">
      <c r="A13" s="480">
        <v>6</v>
      </c>
      <c r="B13" s="102" t="s">
        <v>88</v>
      </c>
      <c r="C13" s="103">
        <v>7130830063</v>
      </c>
      <c r="D13" s="104" t="s">
        <v>29</v>
      </c>
      <c r="E13" s="100">
        <f>VLOOKUP(C13,'SOR RATE 2026-27'!A:D,4,0)/1000</f>
        <v>120.40141</v>
      </c>
      <c r="F13" s="480">
        <v>50</v>
      </c>
      <c r="G13" s="483">
        <f t="shared" ref="G13:G15" si="1">F13*E13</f>
        <v>6020.0704999999998</v>
      </c>
      <c r="H13" s="100">
        <f t="shared" si="0"/>
        <v>6020.0704999999998</v>
      </c>
    </row>
    <row r="14" spans="1:11" ht="16.5" customHeight="1">
      <c r="A14" s="488">
        <v>7</v>
      </c>
      <c r="B14" s="157" t="s">
        <v>27</v>
      </c>
      <c r="C14" s="489">
        <v>7130820009</v>
      </c>
      <c r="D14" s="488" t="s">
        <v>89</v>
      </c>
      <c r="E14" s="100">
        <f>VLOOKUP(C14,'SOR RATE 2026-27'!A:D,4,0)</f>
        <v>378.54</v>
      </c>
      <c r="F14" s="488">
        <v>8</v>
      </c>
      <c r="G14" s="490">
        <f t="shared" si="1"/>
        <v>3028.32</v>
      </c>
      <c r="H14" s="491">
        <f t="shared" si="0"/>
        <v>3028.32</v>
      </c>
    </row>
    <row r="15" spans="1:11" ht="17.25" customHeight="1">
      <c r="A15" s="480">
        <v>8</v>
      </c>
      <c r="B15" s="98" t="s">
        <v>90</v>
      </c>
      <c r="C15" s="482">
        <v>7130810006</v>
      </c>
      <c r="D15" s="480" t="s">
        <v>52</v>
      </c>
      <c r="E15" s="100">
        <f>VLOOKUP(C15,'SOR RATE 2026-27'!A:D,4,0)</f>
        <v>7486.37</v>
      </c>
      <c r="F15" s="480">
        <v>10</v>
      </c>
      <c r="G15" s="483">
        <f t="shared" si="1"/>
        <v>74863.7</v>
      </c>
      <c r="H15" s="100">
        <f t="shared" si="0"/>
        <v>74863.7</v>
      </c>
    </row>
    <row r="16" spans="1:11" ht="18" customHeight="1">
      <c r="A16" s="1045">
        <v>9</v>
      </c>
      <c r="B16" s="102" t="s">
        <v>91</v>
      </c>
      <c r="C16" s="103">
        <v>7130810193</v>
      </c>
      <c r="D16" s="104" t="s">
        <v>23</v>
      </c>
      <c r="E16" s="100">
        <f>VLOOKUP(C16,'SOR RATE 2026-27'!A:D,4,0)</f>
        <v>326.97000000000003</v>
      </c>
      <c r="F16" s="480">
        <v>16</v>
      </c>
      <c r="G16" s="483">
        <f>F16*E16</f>
        <v>5231.5200000000004</v>
      </c>
      <c r="H16" s="100"/>
    </row>
    <row r="17" spans="1:9" ht="19.5" customHeight="1">
      <c r="A17" s="1046"/>
      <c r="B17" s="102" t="s">
        <v>92</v>
      </c>
      <c r="C17" s="103">
        <v>7130810692</v>
      </c>
      <c r="D17" s="104" t="s">
        <v>23</v>
      </c>
      <c r="E17" s="100">
        <f>VLOOKUP(C17,'SOR RATE 2026-27'!A:D,4,0)</f>
        <v>362.75</v>
      </c>
      <c r="F17" s="480">
        <v>16</v>
      </c>
      <c r="G17" s="483"/>
      <c r="H17" s="100">
        <f>F17*E17</f>
        <v>5804</v>
      </c>
    </row>
    <row r="18" spans="1:9" ht="21.75" customHeight="1">
      <c r="A18" s="480">
        <v>10</v>
      </c>
      <c r="B18" s="102" t="s">
        <v>1653</v>
      </c>
      <c r="C18" s="103">
        <v>7131930321</v>
      </c>
      <c r="D18" s="97" t="s">
        <v>93</v>
      </c>
      <c r="E18" s="100">
        <f>VLOOKUP(C18,'SOR RATE 2026-27'!A:D,4,0)</f>
        <v>23249.279999999999</v>
      </c>
      <c r="F18" s="480">
        <v>4</v>
      </c>
      <c r="G18" s="483">
        <f>F18*E18</f>
        <v>92997.119999999995</v>
      </c>
      <c r="H18" s="100">
        <f>F18*E18</f>
        <v>92997.119999999995</v>
      </c>
    </row>
    <row r="19" spans="1:9" ht="43.5" customHeight="1">
      <c r="A19" s="1047">
        <v>11</v>
      </c>
      <c r="B19" s="102" t="s">
        <v>94</v>
      </c>
      <c r="C19" s="482">
        <v>7130200202</v>
      </c>
      <c r="D19" s="492" t="s">
        <v>95</v>
      </c>
      <c r="E19" s="100">
        <f>VLOOKUP(C19,'SOR RATE 2026-27'!A:D,4,0)</f>
        <v>2970.0000000000005</v>
      </c>
      <c r="F19" s="493">
        <f>(0.55*4)</f>
        <v>2.2000000000000002</v>
      </c>
      <c r="G19" s="494">
        <f>F19*E19</f>
        <v>6534.0000000000018</v>
      </c>
      <c r="H19" s="495"/>
      <c r="I19" s="875" t="s">
        <v>1861</v>
      </c>
    </row>
    <row r="20" spans="1:9" ht="39.75" customHeight="1">
      <c r="A20" s="1047"/>
      <c r="B20" s="102" t="s">
        <v>96</v>
      </c>
      <c r="C20" s="482">
        <v>7130200202</v>
      </c>
      <c r="D20" s="492" t="s">
        <v>95</v>
      </c>
      <c r="E20" s="100">
        <f>VLOOKUP(C20,'SOR RATE 2026-27'!A:D,4,0)</f>
        <v>2970.0000000000005</v>
      </c>
      <c r="F20" s="493">
        <f>(0.65*4)</f>
        <v>2.6</v>
      </c>
      <c r="G20" s="496"/>
      <c r="H20" s="495">
        <f t="shared" ref="H20:H27" si="2">E20*F20</f>
        <v>7722.0000000000018</v>
      </c>
      <c r="I20" s="875" t="s">
        <v>1861</v>
      </c>
    </row>
    <row r="21" spans="1:9" ht="21" customHeight="1">
      <c r="A21" s="497">
        <v>12</v>
      </c>
      <c r="B21" s="102" t="s">
        <v>97</v>
      </c>
      <c r="C21" s="103">
        <v>7130600051</v>
      </c>
      <c r="D21" s="104" t="s">
        <v>17</v>
      </c>
      <c r="E21" s="100">
        <f>VLOOKUP(C21,'SOR RATE 2026-27'!A:D,4,0)/1000</f>
        <v>45.52046</v>
      </c>
      <c r="F21" s="482">
        <v>240</v>
      </c>
      <c r="G21" s="483">
        <f>E21*F21</f>
        <v>10924.910400000001</v>
      </c>
      <c r="H21" s="100">
        <f t="shared" si="2"/>
        <v>10924.910400000001</v>
      </c>
    </row>
    <row r="22" spans="1:9" ht="17.25" customHeight="1">
      <c r="A22" s="480">
        <v>13</v>
      </c>
      <c r="B22" s="102" t="s">
        <v>26</v>
      </c>
      <c r="C22" s="103">
        <v>7130870013</v>
      </c>
      <c r="D22" s="104" t="s">
        <v>14</v>
      </c>
      <c r="E22" s="100">
        <f>VLOOKUP(C22,'SOR RATE 2026-27'!A:D,4,0)</f>
        <v>143.69</v>
      </c>
      <c r="F22" s="482">
        <v>4</v>
      </c>
      <c r="G22" s="483">
        <f>E22*F22</f>
        <v>574.76</v>
      </c>
      <c r="H22" s="100">
        <f t="shared" si="2"/>
        <v>574.76</v>
      </c>
    </row>
    <row r="23" spans="1:9" ht="17.25" customHeight="1">
      <c r="A23" s="480">
        <v>14</v>
      </c>
      <c r="B23" s="498" t="s">
        <v>98</v>
      </c>
      <c r="C23" s="103">
        <v>7130211158</v>
      </c>
      <c r="D23" s="104" t="s">
        <v>38</v>
      </c>
      <c r="E23" s="100">
        <f>VLOOKUP(C23,'SOR RATE 2026-27'!A:D,4,0)</f>
        <v>183.37</v>
      </c>
      <c r="F23" s="480">
        <v>6</v>
      </c>
      <c r="G23" s="483"/>
      <c r="H23" s="100">
        <f t="shared" si="2"/>
        <v>1100.22</v>
      </c>
    </row>
    <row r="24" spans="1:9" ht="17.25" customHeight="1">
      <c r="A24" s="480">
        <v>15</v>
      </c>
      <c r="B24" s="498" t="s">
        <v>99</v>
      </c>
      <c r="C24" s="103">
        <v>7130210809</v>
      </c>
      <c r="D24" s="104" t="s">
        <v>38</v>
      </c>
      <c r="E24" s="100">
        <f>VLOOKUP(C24,'SOR RATE 2026-27'!A:D,4,0)</f>
        <v>409.72</v>
      </c>
      <c r="F24" s="480">
        <v>6</v>
      </c>
      <c r="G24" s="483"/>
      <c r="H24" s="100">
        <f t="shared" si="2"/>
        <v>2458.3200000000002</v>
      </c>
    </row>
    <row r="25" spans="1:9" ht="21" customHeight="1">
      <c r="A25" s="480">
        <v>16</v>
      </c>
      <c r="B25" s="102" t="s">
        <v>40</v>
      </c>
      <c r="C25" s="103">
        <v>7130610206</v>
      </c>
      <c r="D25" s="104" t="s">
        <v>17</v>
      </c>
      <c r="E25" s="100">
        <f>VLOOKUP(C25,'SOR RATE 2026-27'!A:D,4,0)/1000</f>
        <v>84.314549999999997</v>
      </c>
      <c r="F25" s="480">
        <v>8</v>
      </c>
      <c r="G25" s="483">
        <f>E25*F25</f>
        <v>674.51639999999998</v>
      </c>
      <c r="H25" s="100">
        <f t="shared" si="2"/>
        <v>674.51639999999998</v>
      </c>
    </row>
    <row r="26" spans="1:9" ht="18" customHeight="1">
      <c r="A26" s="480">
        <v>17</v>
      </c>
      <c r="B26" s="498" t="s">
        <v>100</v>
      </c>
      <c r="C26" s="103">
        <v>7130880041</v>
      </c>
      <c r="D26" s="104" t="s">
        <v>14</v>
      </c>
      <c r="E26" s="100">
        <f>VLOOKUP(C26,'SOR RATE 2026-27'!A:D,4,0)</f>
        <v>101.61</v>
      </c>
      <c r="F26" s="480">
        <v>4</v>
      </c>
      <c r="G26" s="483">
        <f>E26*F26</f>
        <v>406.44</v>
      </c>
      <c r="H26" s="100">
        <f t="shared" si="2"/>
        <v>406.44</v>
      </c>
    </row>
    <row r="27" spans="1:9" ht="18" customHeight="1">
      <c r="A27" s="480">
        <v>18</v>
      </c>
      <c r="B27" s="498" t="s">
        <v>101</v>
      </c>
      <c r="C27" s="103">
        <v>7130810624</v>
      </c>
      <c r="D27" s="104" t="s">
        <v>14</v>
      </c>
      <c r="E27" s="100">
        <f>VLOOKUP(C27,'SOR RATE 2026-27'!A:D,4,0)</f>
        <v>101.05</v>
      </c>
      <c r="F27" s="480">
        <v>12</v>
      </c>
      <c r="G27" s="499">
        <f>E27*F27</f>
        <v>1212.5999999999999</v>
      </c>
      <c r="H27" s="500">
        <f t="shared" si="2"/>
        <v>1212.5999999999999</v>
      </c>
    </row>
    <row r="28" spans="1:9" ht="18" customHeight="1">
      <c r="A28" s="1045">
        <v>19</v>
      </c>
      <c r="B28" s="498" t="s">
        <v>102</v>
      </c>
      <c r="C28" s="498"/>
      <c r="D28" s="480" t="s">
        <v>17</v>
      </c>
      <c r="E28" s="100"/>
      <c r="F28" s="501"/>
      <c r="G28" s="483"/>
      <c r="H28" s="100"/>
    </row>
    <row r="29" spans="1:9" ht="18" customHeight="1">
      <c r="A29" s="1048"/>
      <c r="B29" s="102" t="s">
        <v>103</v>
      </c>
      <c r="C29" s="103">
        <v>7130620609</v>
      </c>
      <c r="D29" s="104" t="s">
        <v>17</v>
      </c>
      <c r="E29" s="100">
        <f>VLOOKUP(C29,'SOR RATE 2026-27'!A:D,4,0)</f>
        <v>86.95</v>
      </c>
      <c r="F29" s="480">
        <v>2</v>
      </c>
      <c r="G29" s="483"/>
      <c r="H29" s="100">
        <f>E29*F29</f>
        <v>173.9</v>
      </c>
    </row>
    <row r="30" spans="1:9" ht="18" customHeight="1">
      <c r="A30" s="1048"/>
      <c r="B30" s="102" t="s">
        <v>43</v>
      </c>
      <c r="C30" s="103">
        <v>7130620614</v>
      </c>
      <c r="D30" s="104" t="s">
        <v>17</v>
      </c>
      <c r="E30" s="100">
        <f>VLOOKUP(C30,'SOR RATE 2026-27'!A:D,4,0)</f>
        <v>85.5</v>
      </c>
      <c r="F30" s="480">
        <v>2</v>
      </c>
      <c r="G30" s="483"/>
      <c r="H30" s="100">
        <f>E30*F30</f>
        <v>171</v>
      </c>
    </row>
    <row r="31" spans="1:9" ht="18" customHeight="1">
      <c r="A31" s="1048"/>
      <c r="B31" s="102" t="s">
        <v>44</v>
      </c>
      <c r="C31" s="103">
        <v>7130620619</v>
      </c>
      <c r="D31" s="104" t="s">
        <v>17</v>
      </c>
      <c r="E31" s="100">
        <f>VLOOKUP(C31,'SOR RATE 2026-27'!A:D,4,0)</f>
        <v>85.5</v>
      </c>
      <c r="F31" s="480">
        <v>10</v>
      </c>
      <c r="G31" s="483">
        <f>E31*F31</f>
        <v>855</v>
      </c>
      <c r="H31" s="100">
        <f>E31*F31</f>
        <v>855</v>
      </c>
    </row>
    <row r="32" spans="1:9" ht="18" customHeight="1">
      <c r="A32" s="1046"/>
      <c r="B32" s="102" t="s">
        <v>104</v>
      </c>
      <c r="C32" s="103">
        <v>7130620631</v>
      </c>
      <c r="D32" s="104" t="s">
        <v>17</v>
      </c>
      <c r="E32" s="100">
        <f>VLOOKUP(C32,'SOR RATE 2026-27'!A:D,4,0)</f>
        <v>84.05</v>
      </c>
      <c r="F32" s="480">
        <v>15</v>
      </c>
      <c r="G32" s="483">
        <f>E32*F32</f>
        <v>1260.75</v>
      </c>
      <c r="H32" s="100">
        <f>E32*F32</f>
        <v>1260.75</v>
      </c>
    </row>
    <row r="33" spans="1:12" ht="18" customHeight="1">
      <c r="A33" s="497">
        <v>20</v>
      </c>
      <c r="B33" s="498" t="s">
        <v>105</v>
      </c>
      <c r="C33" s="103">
        <v>7130830585</v>
      </c>
      <c r="D33" s="104" t="s">
        <v>14</v>
      </c>
      <c r="E33" s="100">
        <f>VLOOKUP(C33,'SOR RATE 2026-27'!A:D,4,0)</f>
        <v>380.53</v>
      </c>
      <c r="F33" s="480">
        <v>6</v>
      </c>
      <c r="G33" s="483">
        <f>E33*F33</f>
        <v>2283.1799999999998</v>
      </c>
      <c r="H33" s="100">
        <f>E33*F33</f>
        <v>2283.1799999999998</v>
      </c>
    </row>
    <row r="34" spans="1:12" ht="21.75" customHeight="1">
      <c r="A34" s="502">
        <v>21</v>
      </c>
      <c r="B34" s="110" t="s">
        <v>60</v>
      </c>
      <c r="C34" s="503"/>
      <c r="D34" s="97"/>
      <c r="E34" s="97"/>
      <c r="F34" s="97"/>
      <c r="G34" s="111">
        <f>SUM(G8:G33)</f>
        <v>261483.00729999997</v>
      </c>
      <c r="H34" s="111">
        <f>SUM(H8:H33)</f>
        <v>351089.43463600002</v>
      </c>
    </row>
    <row r="35" spans="1:12" ht="21.75" customHeight="1">
      <c r="A35" s="502">
        <v>22</v>
      </c>
      <c r="B35" s="110" t="s">
        <v>61</v>
      </c>
      <c r="C35" s="504"/>
      <c r="D35" s="505"/>
      <c r="E35" s="97"/>
      <c r="F35" s="506"/>
      <c r="G35" s="507">
        <f>G34/1.18</f>
        <v>221595.76889830508</v>
      </c>
      <c r="H35" s="508">
        <f>H34/1.18</f>
        <v>297533.41918305086</v>
      </c>
      <c r="L35" s="37" t="s">
        <v>1840</v>
      </c>
    </row>
    <row r="36" spans="1:12" ht="21" customHeight="1">
      <c r="A36" s="480">
        <v>23</v>
      </c>
      <c r="B36" s="102" t="s">
        <v>1753</v>
      </c>
      <c r="C36" s="509"/>
      <c r="D36" s="509"/>
      <c r="E36" s="480">
        <v>7.4999999999999997E-2</v>
      </c>
      <c r="F36" s="510"/>
      <c r="G36" s="511">
        <f>G35*E36</f>
        <v>16619.682667372879</v>
      </c>
      <c r="H36" s="500">
        <f>H35*E36</f>
        <v>22315.006438728815</v>
      </c>
    </row>
    <row r="37" spans="1:12" ht="20.25" customHeight="1">
      <c r="A37" s="480">
        <v>24</v>
      </c>
      <c r="B37" s="512" t="s">
        <v>106</v>
      </c>
      <c r="C37" s="498"/>
      <c r="D37" s="104" t="s">
        <v>65</v>
      </c>
      <c r="E37" s="118">
        <f>740.31*1</f>
        <v>740.31</v>
      </c>
      <c r="F37" s="493">
        <f>(0.55*4)</f>
        <v>2.2000000000000002</v>
      </c>
      <c r="G37" s="483">
        <f>E37*F37</f>
        <v>1628.682</v>
      </c>
      <c r="H37" s="100"/>
    </row>
    <row r="38" spans="1:12" ht="20.25" customHeight="1">
      <c r="A38" s="480">
        <v>25</v>
      </c>
      <c r="B38" s="512" t="s">
        <v>107</v>
      </c>
      <c r="C38" s="498"/>
      <c r="D38" s="104" t="s">
        <v>65</v>
      </c>
      <c r="E38" s="118">
        <f>740.31*1</f>
        <v>740.31</v>
      </c>
      <c r="F38" s="493">
        <f>(0.65*4)</f>
        <v>2.6</v>
      </c>
      <c r="G38" s="483"/>
      <c r="H38" s="100">
        <f>E38*F38</f>
        <v>1924.8059999999998</v>
      </c>
    </row>
    <row r="39" spans="1:12" ht="20.25" customHeight="1">
      <c r="A39" s="480">
        <v>26</v>
      </c>
      <c r="B39" s="102" t="s">
        <v>108</v>
      </c>
      <c r="C39" s="498"/>
      <c r="D39" s="104"/>
      <c r="E39" s="100"/>
      <c r="F39" s="480"/>
      <c r="G39" s="513">
        <v>19378.52</v>
      </c>
      <c r="H39" s="101">
        <v>22014.19</v>
      </c>
    </row>
    <row r="40" spans="1:12" ht="19.5" customHeight="1">
      <c r="A40" s="480">
        <v>27</v>
      </c>
      <c r="B40" s="457" t="s">
        <v>1749</v>
      </c>
      <c r="C40" s="457"/>
      <c r="D40" s="97"/>
      <c r="E40" s="97"/>
      <c r="F40" s="97"/>
      <c r="G40" s="514"/>
      <c r="H40" s="101"/>
    </row>
    <row r="41" spans="1:12" s="3" customFormat="1" ht="19.5" customHeight="1">
      <c r="A41" s="282" t="s">
        <v>66</v>
      </c>
      <c r="B41" s="281" t="s">
        <v>1621</v>
      </c>
      <c r="C41" s="454"/>
      <c r="D41" s="455"/>
      <c r="E41" s="285"/>
      <c r="F41" s="285">
        <v>0.02</v>
      </c>
      <c r="G41" s="456">
        <f>G35*F41</f>
        <v>4431.9153779661019</v>
      </c>
      <c r="H41" s="456">
        <f>H35*F41</f>
        <v>5950.6683836610173</v>
      </c>
      <c r="I41" s="37"/>
    </row>
    <row r="42" spans="1:12" ht="32.25" customHeight="1">
      <c r="A42" s="282">
        <v>28</v>
      </c>
      <c r="B42" s="281" t="s">
        <v>1845</v>
      </c>
      <c r="C42" s="282"/>
      <c r="D42" s="283"/>
      <c r="E42" s="288"/>
      <c r="F42" s="288"/>
      <c r="G42" s="308">
        <f>(G35+G36+G37+G38+G39+G41)*0.125</f>
        <v>32956.821117955507</v>
      </c>
      <c r="H42" s="308">
        <f>(H35+H36+H37+H38+H39+H41)*0.125</f>
        <v>43717.261250680087</v>
      </c>
    </row>
    <row r="43" spans="1:12" ht="32.25" customHeight="1">
      <c r="A43" s="515">
        <v>29</v>
      </c>
      <c r="B43" s="326" t="s">
        <v>1651</v>
      </c>
      <c r="C43" s="282"/>
      <c r="D43" s="283"/>
      <c r="E43" s="288"/>
      <c r="F43" s="288"/>
      <c r="G43" s="327">
        <f>G35+G36+G37+G38+G39+G41+G42</f>
        <v>296611.39006159955</v>
      </c>
      <c r="H43" s="327">
        <f>H35+H36+H37+H38+H39+H41+H42</f>
        <v>393455.35125612078</v>
      </c>
    </row>
    <row r="44" spans="1:12" ht="21.75" customHeight="1">
      <c r="A44" s="480">
        <v>30</v>
      </c>
      <c r="B44" s="102" t="s">
        <v>1765</v>
      </c>
      <c r="C44" s="457"/>
      <c r="D44" s="97"/>
      <c r="E44" s="100">
        <v>0.09</v>
      </c>
      <c r="F44" s="97"/>
      <c r="G44" s="483">
        <f>G43*E44</f>
        <v>26695.025105543958</v>
      </c>
      <c r="H44" s="100">
        <f>H43*E44</f>
        <v>35410.98161305087</v>
      </c>
    </row>
    <row r="45" spans="1:12" ht="21.75" customHeight="1">
      <c r="A45" s="480">
        <v>31</v>
      </c>
      <c r="B45" s="102" t="s">
        <v>1766</v>
      </c>
      <c r="C45" s="457"/>
      <c r="D45" s="97"/>
      <c r="E45" s="100">
        <v>0.09</v>
      </c>
      <c r="F45" s="97"/>
      <c r="G45" s="483">
        <f>G43*E45</f>
        <v>26695.025105543958</v>
      </c>
      <c r="H45" s="100">
        <f>H43*E45</f>
        <v>35410.98161305087</v>
      </c>
    </row>
    <row r="46" spans="1:12" ht="21" customHeight="1">
      <c r="A46" s="480">
        <v>32</v>
      </c>
      <c r="B46" s="102" t="s">
        <v>1767</v>
      </c>
      <c r="C46" s="498"/>
      <c r="D46" s="97"/>
      <c r="E46" s="97"/>
      <c r="F46" s="97"/>
      <c r="G46" s="483">
        <f>G43+G44+G45</f>
        <v>350001.44027268747</v>
      </c>
      <c r="H46" s="100">
        <f>H43+H44+H45</f>
        <v>464277.31448222249</v>
      </c>
    </row>
    <row r="47" spans="1:12" ht="22.5" customHeight="1">
      <c r="A47" s="502">
        <v>33</v>
      </c>
      <c r="B47" s="127" t="s">
        <v>73</v>
      </c>
      <c r="C47" s="516"/>
      <c r="D47" s="517"/>
      <c r="E47" s="517"/>
      <c r="F47" s="517"/>
      <c r="G47" s="518">
        <f>ROUND(G46,0)</f>
        <v>350001</v>
      </c>
      <c r="H47" s="111">
        <f>ROUND(H46,0)</f>
        <v>464277</v>
      </c>
    </row>
    <row r="48" spans="1:12">
      <c r="A48" s="1042" t="s">
        <v>74</v>
      </c>
      <c r="B48" s="1042"/>
      <c r="C48" s="478"/>
      <c r="D48" s="479"/>
      <c r="E48" s="248"/>
      <c r="F48" s="248"/>
      <c r="G48" s="248"/>
      <c r="H48" s="248"/>
    </row>
    <row r="49" spans="1:8" ht="31.5" customHeight="1">
      <c r="A49" s="740">
        <v>1</v>
      </c>
      <c r="B49" s="1043" t="s">
        <v>1917</v>
      </c>
      <c r="C49" s="1043"/>
      <c r="D49" s="1043"/>
      <c r="E49" s="1043"/>
      <c r="F49" s="1043"/>
      <c r="G49" s="1043"/>
      <c r="H49" s="689"/>
    </row>
    <row r="50" spans="1:8">
      <c r="A50" s="478">
        <v>2</v>
      </c>
      <c r="B50" s="1036" t="s">
        <v>76</v>
      </c>
      <c r="C50" s="1036"/>
      <c r="D50" s="1036"/>
      <c r="E50" s="1036"/>
      <c r="F50" s="1036"/>
      <c r="G50" s="1036"/>
      <c r="H50" s="18"/>
    </row>
  </sheetData>
  <mergeCells count="15">
    <mergeCell ref="B50:G50"/>
    <mergeCell ref="B1:E1"/>
    <mergeCell ref="B3:G3"/>
    <mergeCell ref="A5:A6"/>
    <mergeCell ref="B5:B6"/>
    <mergeCell ref="C5:C6"/>
    <mergeCell ref="D5:D6"/>
    <mergeCell ref="E5:E6"/>
    <mergeCell ref="F5:F6"/>
    <mergeCell ref="A48:B48"/>
    <mergeCell ref="I10:K10"/>
    <mergeCell ref="A16:A17"/>
    <mergeCell ref="A19:A20"/>
    <mergeCell ref="A28:A32"/>
    <mergeCell ref="B49:G49"/>
  </mergeCells>
  <conditionalFormatting sqref="B34">
    <cfRule type="cellIs" dxfId="27" priority="2" stopIfTrue="1" operator="equal">
      <formula>"?"</formula>
    </cfRule>
  </conditionalFormatting>
  <conditionalFormatting sqref="B35">
    <cfRule type="cellIs" dxfId="26" priority="1" stopIfTrue="1" operator="equal">
      <formula>"?"</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6"/>
  <sheetViews>
    <sheetView workbookViewId="0">
      <pane xSplit="3" ySplit="7" topLeftCell="D8" activePane="bottomRight" state="frozen"/>
      <selection pane="topRight" activeCell="D1" sqref="D1"/>
      <selection pane="bottomLeft" activeCell="A8" sqref="A8"/>
      <selection pane="bottomRight" activeCell="G49" sqref="G49"/>
    </sheetView>
  </sheetViews>
  <sheetFormatPr defaultRowHeight="15"/>
  <cols>
    <col min="1" max="1" width="4.140625" style="55" customWidth="1"/>
    <col min="2" max="2" width="51.5703125" style="37" customWidth="1"/>
    <col min="3" max="3" width="15.140625" style="57" customWidth="1"/>
    <col min="4" max="4" width="6.7109375" style="37" customWidth="1"/>
    <col min="5" max="5" width="6.85546875" style="37" customWidth="1"/>
    <col min="6" max="6" width="10.5703125" style="37" customWidth="1"/>
    <col min="7" max="7" width="12.42578125" style="37" customWidth="1"/>
    <col min="8" max="8" width="8.28515625" style="37" customWidth="1"/>
    <col min="9" max="9" width="10.85546875" style="37" bestFit="1" customWidth="1"/>
    <col min="10" max="10" width="12.42578125" style="37" customWidth="1"/>
    <col min="11" max="11" width="7.42578125" style="37" customWidth="1"/>
    <col min="12" max="12" width="9.5703125" style="37" customWidth="1"/>
    <col min="13" max="13" width="11" style="37" customWidth="1"/>
    <col min="14" max="14" width="21" style="37" customWidth="1"/>
    <col min="15" max="15" width="8.42578125" style="37" customWidth="1"/>
    <col min="16" max="16" width="10.7109375" style="37" customWidth="1"/>
    <col min="17" max="255" width="9.140625" style="37"/>
    <col min="256" max="256" width="4.140625" style="37" customWidth="1"/>
    <col min="257" max="257" width="51.5703125" style="37" customWidth="1"/>
    <col min="258" max="258" width="15.140625" style="37" customWidth="1"/>
    <col min="259" max="259" width="6.7109375" style="37" customWidth="1"/>
    <col min="260" max="260" width="6.85546875" style="37" customWidth="1"/>
    <col min="261" max="261" width="9.7109375" style="37" customWidth="1"/>
    <col min="262" max="262" width="11" style="37" customWidth="1"/>
    <col min="263" max="263" width="7.140625" style="37" customWidth="1"/>
    <col min="264" max="264" width="9.85546875" style="37" bestFit="1" customWidth="1"/>
    <col min="265" max="265" width="12.42578125" style="37" customWidth="1"/>
    <col min="266" max="266" width="7.42578125" style="37" customWidth="1"/>
    <col min="267" max="267" width="9.5703125" style="37" customWidth="1"/>
    <col min="268" max="268" width="11" style="37" customWidth="1"/>
    <col min="269" max="269" width="22.42578125" style="37" customWidth="1"/>
    <col min="270" max="270" width="13.28515625" style="37" customWidth="1"/>
    <col min="271" max="271" width="18.5703125" style="37" customWidth="1"/>
    <col min="272" max="511" width="9.140625" style="37"/>
    <col min="512" max="512" width="4.140625" style="37" customWidth="1"/>
    <col min="513" max="513" width="51.5703125" style="37" customWidth="1"/>
    <col min="514" max="514" width="15.140625" style="37" customWidth="1"/>
    <col min="515" max="515" width="6.7109375" style="37" customWidth="1"/>
    <col min="516" max="516" width="6.85546875" style="37" customWidth="1"/>
    <col min="517" max="517" width="9.7109375" style="37" customWidth="1"/>
    <col min="518" max="518" width="11" style="37" customWidth="1"/>
    <col min="519" max="519" width="7.140625" style="37" customWidth="1"/>
    <col min="520" max="520" width="9.85546875" style="37" bestFit="1" customWidth="1"/>
    <col min="521" max="521" width="12.42578125" style="37" customWidth="1"/>
    <col min="522" max="522" width="7.42578125" style="37" customWidth="1"/>
    <col min="523" max="523" width="9.5703125" style="37" customWidth="1"/>
    <col min="524" max="524" width="11" style="37" customWidth="1"/>
    <col min="525" max="525" width="22.42578125" style="37" customWidth="1"/>
    <col min="526" max="526" width="13.28515625" style="37" customWidth="1"/>
    <col min="527" max="527" width="18.5703125" style="37" customWidth="1"/>
    <col min="528" max="767" width="9.140625" style="37"/>
    <col min="768" max="768" width="4.140625" style="37" customWidth="1"/>
    <col min="769" max="769" width="51.5703125" style="37" customWidth="1"/>
    <col min="770" max="770" width="15.140625" style="37" customWidth="1"/>
    <col min="771" max="771" width="6.7109375" style="37" customWidth="1"/>
    <col min="772" max="772" width="6.85546875" style="37" customWidth="1"/>
    <col min="773" max="773" width="9.7109375" style="37" customWidth="1"/>
    <col min="774" max="774" width="11" style="37" customWidth="1"/>
    <col min="775" max="775" width="7.140625" style="37" customWidth="1"/>
    <col min="776" max="776" width="9.85546875" style="37" bestFit="1" customWidth="1"/>
    <col min="777" max="777" width="12.42578125" style="37" customWidth="1"/>
    <col min="778" max="778" width="7.42578125" style="37" customWidth="1"/>
    <col min="779" max="779" width="9.5703125" style="37" customWidth="1"/>
    <col min="780" max="780" width="11" style="37" customWidth="1"/>
    <col min="781" max="781" width="22.42578125" style="37" customWidth="1"/>
    <col min="782" max="782" width="13.28515625" style="37" customWidth="1"/>
    <col min="783" max="783" width="18.5703125" style="37" customWidth="1"/>
    <col min="784" max="1023" width="9.140625" style="37"/>
    <col min="1024" max="1024" width="4.140625" style="37" customWidth="1"/>
    <col min="1025" max="1025" width="51.5703125" style="37" customWidth="1"/>
    <col min="1026" max="1026" width="15.140625" style="37" customWidth="1"/>
    <col min="1027" max="1027" width="6.7109375" style="37" customWidth="1"/>
    <col min="1028" max="1028" width="6.85546875" style="37" customWidth="1"/>
    <col min="1029" max="1029" width="9.7109375" style="37" customWidth="1"/>
    <col min="1030" max="1030" width="11" style="37" customWidth="1"/>
    <col min="1031" max="1031" width="7.140625" style="37" customWidth="1"/>
    <col min="1032" max="1032" width="9.85546875" style="37" bestFit="1" customWidth="1"/>
    <col min="1033" max="1033" width="12.42578125" style="37" customWidth="1"/>
    <col min="1034" max="1034" width="7.42578125" style="37" customWidth="1"/>
    <col min="1035" max="1035" width="9.5703125" style="37" customWidth="1"/>
    <col min="1036" max="1036" width="11" style="37" customWidth="1"/>
    <col min="1037" max="1037" width="22.42578125" style="37" customWidth="1"/>
    <col min="1038" max="1038" width="13.28515625" style="37" customWidth="1"/>
    <col min="1039" max="1039" width="18.5703125" style="37" customWidth="1"/>
    <col min="1040" max="1279" width="9.140625" style="37"/>
    <col min="1280" max="1280" width="4.140625" style="37" customWidth="1"/>
    <col min="1281" max="1281" width="51.5703125" style="37" customWidth="1"/>
    <col min="1282" max="1282" width="15.140625" style="37" customWidth="1"/>
    <col min="1283" max="1283" width="6.7109375" style="37" customWidth="1"/>
    <col min="1284" max="1284" width="6.85546875" style="37" customWidth="1"/>
    <col min="1285" max="1285" width="9.7109375" style="37" customWidth="1"/>
    <col min="1286" max="1286" width="11" style="37" customWidth="1"/>
    <col min="1287" max="1287" width="7.140625" style="37" customWidth="1"/>
    <col min="1288" max="1288" width="9.85546875" style="37" bestFit="1" customWidth="1"/>
    <col min="1289" max="1289" width="12.42578125" style="37" customWidth="1"/>
    <col min="1290" max="1290" width="7.42578125" style="37" customWidth="1"/>
    <col min="1291" max="1291" width="9.5703125" style="37" customWidth="1"/>
    <col min="1292" max="1292" width="11" style="37" customWidth="1"/>
    <col min="1293" max="1293" width="22.42578125" style="37" customWidth="1"/>
    <col min="1294" max="1294" width="13.28515625" style="37" customWidth="1"/>
    <col min="1295" max="1295" width="18.5703125" style="37" customWidth="1"/>
    <col min="1296" max="1535" width="9.140625" style="37"/>
    <col min="1536" max="1536" width="4.140625" style="37" customWidth="1"/>
    <col min="1537" max="1537" width="51.5703125" style="37" customWidth="1"/>
    <col min="1538" max="1538" width="15.140625" style="37" customWidth="1"/>
    <col min="1539" max="1539" width="6.7109375" style="37" customWidth="1"/>
    <col min="1540" max="1540" width="6.85546875" style="37" customWidth="1"/>
    <col min="1541" max="1541" width="9.7109375" style="37" customWidth="1"/>
    <col min="1542" max="1542" width="11" style="37" customWidth="1"/>
    <col min="1543" max="1543" width="7.140625" style="37" customWidth="1"/>
    <col min="1544" max="1544" width="9.85546875" style="37" bestFit="1" customWidth="1"/>
    <col min="1545" max="1545" width="12.42578125" style="37" customWidth="1"/>
    <col min="1546" max="1546" width="7.42578125" style="37" customWidth="1"/>
    <col min="1547" max="1547" width="9.5703125" style="37" customWidth="1"/>
    <col min="1548" max="1548" width="11" style="37" customWidth="1"/>
    <col min="1549" max="1549" width="22.42578125" style="37" customWidth="1"/>
    <col min="1550" max="1550" width="13.28515625" style="37" customWidth="1"/>
    <col min="1551" max="1551" width="18.5703125" style="37" customWidth="1"/>
    <col min="1552" max="1791" width="9.140625" style="37"/>
    <col min="1792" max="1792" width="4.140625" style="37" customWidth="1"/>
    <col min="1793" max="1793" width="51.5703125" style="37" customWidth="1"/>
    <col min="1794" max="1794" width="15.140625" style="37" customWidth="1"/>
    <col min="1795" max="1795" width="6.7109375" style="37" customWidth="1"/>
    <col min="1796" max="1796" width="6.85546875" style="37" customWidth="1"/>
    <col min="1797" max="1797" width="9.7109375" style="37" customWidth="1"/>
    <col min="1798" max="1798" width="11" style="37" customWidth="1"/>
    <col min="1799" max="1799" width="7.140625" style="37" customWidth="1"/>
    <col min="1800" max="1800" width="9.85546875" style="37" bestFit="1" customWidth="1"/>
    <col min="1801" max="1801" width="12.42578125" style="37" customWidth="1"/>
    <col min="1802" max="1802" width="7.42578125" style="37" customWidth="1"/>
    <col min="1803" max="1803" width="9.5703125" style="37" customWidth="1"/>
    <col min="1804" max="1804" width="11" style="37" customWidth="1"/>
    <col min="1805" max="1805" width="22.42578125" style="37" customWidth="1"/>
    <col min="1806" max="1806" width="13.28515625" style="37" customWidth="1"/>
    <col min="1807" max="1807" width="18.5703125" style="37" customWidth="1"/>
    <col min="1808" max="2047" width="9.140625" style="37"/>
    <col min="2048" max="2048" width="4.140625" style="37" customWidth="1"/>
    <col min="2049" max="2049" width="51.5703125" style="37" customWidth="1"/>
    <col min="2050" max="2050" width="15.140625" style="37" customWidth="1"/>
    <col min="2051" max="2051" width="6.7109375" style="37" customWidth="1"/>
    <col min="2052" max="2052" width="6.85546875" style="37" customWidth="1"/>
    <col min="2053" max="2053" width="9.7109375" style="37" customWidth="1"/>
    <col min="2054" max="2054" width="11" style="37" customWidth="1"/>
    <col min="2055" max="2055" width="7.140625" style="37" customWidth="1"/>
    <col min="2056" max="2056" width="9.85546875" style="37" bestFit="1" customWidth="1"/>
    <col min="2057" max="2057" width="12.42578125" style="37" customWidth="1"/>
    <col min="2058" max="2058" width="7.42578125" style="37" customWidth="1"/>
    <col min="2059" max="2059" width="9.5703125" style="37" customWidth="1"/>
    <col min="2060" max="2060" width="11" style="37" customWidth="1"/>
    <col min="2061" max="2061" width="22.42578125" style="37" customWidth="1"/>
    <col min="2062" max="2062" width="13.28515625" style="37" customWidth="1"/>
    <col min="2063" max="2063" width="18.5703125" style="37" customWidth="1"/>
    <col min="2064" max="2303" width="9.140625" style="37"/>
    <col min="2304" max="2304" width="4.140625" style="37" customWidth="1"/>
    <col min="2305" max="2305" width="51.5703125" style="37" customWidth="1"/>
    <col min="2306" max="2306" width="15.140625" style="37" customWidth="1"/>
    <col min="2307" max="2307" width="6.7109375" style="37" customWidth="1"/>
    <col min="2308" max="2308" width="6.85546875" style="37" customWidth="1"/>
    <col min="2309" max="2309" width="9.7109375" style="37" customWidth="1"/>
    <col min="2310" max="2310" width="11" style="37" customWidth="1"/>
    <col min="2311" max="2311" width="7.140625" style="37" customWidth="1"/>
    <col min="2312" max="2312" width="9.85546875" style="37" bestFit="1" customWidth="1"/>
    <col min="2313" max="2313" width="12.42578125" style="37" customWidth="1"/>
    <col min="2314" max="2314" width="7.42578125" style="37" customWidth="1"/>
    <col min="2315" max="2315" width="9.5703125" style="37" customWidth="1"/>
    <col min="2316" max="2316" width="11" style="37" customWidth="1"/>
    <col min="2317" max="2317" width="22.42578125" style="37" customWidth="1"/>
    <col min="2318" max="2318" width="13.28515625" style="37" customWidth="1"/>
    <col min="2319" max="2319" width="18.5703125" style="37" customWidth="1"/>
    <col min="2320" max="2559" width="9.140625" style="37"/>
    <col min="2560" max="2560" width="4.140625" style="37" customWidth="1"/>
    <col min="2561" max="2561" width="51.5703125" style="37" customWidth="1"/>
    <col min="2562" max="2562" width="15.140625" style="37" customWidth="1"/>
    <col min="2563" max="2563" width="6.7109375" style="37" customWidth="1"/>
    <col min="2564" max="2564" width="6.85546875" style="37" customWidth="1"/>
    <col min="2565" max="2565" width="9.7109375" style="37" customWidth="1"/>
    <col min="2566" max="2566" width="11" style="37" customWidth="1"/>
    <col min="2567" max="2567" width="7.140625" style="37" customWidth="1"/>
    <col min="2568" max="2568" width="9.85546875" style="37" bestFit="1" customWidth="1"/>
    <col min="2569" max="2569" width="12.42578125" style="37" customWidth="1"/>
    <col min="2570" max="2570" width="7.42578125" style="37" customWidth="1"/>
    <col min="2571" max="2571" width="9.5703125" style="37" customWidth="1"/>
    <col min="2572" max="2572" width="11" style="37" customWidth="1"/>
    <col min="2573" max="2573" width="22.42578125" style="37" customWidth="1"/>
    <col min="2574" max="2574" width="13.28515625" style="37" customWidth="1"/>
    <col min="2575" max="2575" width="18.5703125" style="37" customWidth="1"/>
    <col min="2576" max="2815" width="9.140625" style="37"/>
    <col min="2816" max="2816" width="4.140625" style="37" customWidth="1"/>
    <col min="2817" max="2817" width="51.5703125" style="37" customWidth="1"/>
    <col min="2818" max="2818" width="15.140625" style="37" customWidth="1"/>
    <col min="2819" max="2819" width="6.7109375" style="37" customWidth="1"/>
    <col min="2820" max="2820" width="6.85546875" style="37" customWidth="1"/>
    <col min="2821" max="2821" width="9.7109375" style="37" customWidth="1"/>
    <col min="2822" max="2822" width="11" style="37" customWidth="1"/>
    <col min="2823" max="2823" width="7.140625" style="37" customWidth="1"/>
    <col min="2824" max="2824" width="9.85546875" style="37" bestFit="1" customWidth="1"/>
    <col min="2825" max="2825" width="12.42578125" style="37" customWidth="1"/>
    <col min="2826" max="2826" width="7.42578125" style="37" customWidth="1"/>
    <col min="2827" max="2827" width="9.5703125" style="37" customWidth="1"/>
    <col min="2828" max="2828" width="11" style="37" customWidth="1"/>
    <col min="2829" max="2829" width="22.42578125" style="37" customWidth="1"/>
    <col min="2830" max="2830" width="13.28515625" style="37" customWidth="1"/>
    <col min="2831" max="2831" width="18.5703125" style="37" customWidth="1"/>
    <col min="2832" max="3071" width="9.140625" style="37"/>
    <col min="3072" max="3072" width="4.140625" style="37" customWidth="1"/>
    <col min="3073" max="3073" width="51.5703125" style="37" customWidth="1"/>
    <col min="3074" max="3074" width="15.140625" style="37" customWidth="1"/>
    <col min="3075" max="3075" width="6.7109375" style="37" customWidth="1"/>
    <col min="3076" max="3076" width="6.85546875" style="37" customWidth="1"/>
    <col min="3077" max="3077" width="9.7109375" style="37" customWidth="1"/>
    <col min="3078" max="3078" width="11" style="37" customWidth="1"/>
    <col min="3079" max="3079" width="7.140625" style="37" customWidth="1"/>
    <col min="3080" max="3080" width="9.85546875" style="37" bestFit="1" customWidth="1"/>
    <col min="3081" max="3081" width="12.42578125" style="37" customWidth="1"/>
    <col min="3082" max="3082" width="7.42578125" style="37" customWidth="1"/>
    <col min="3083" max="3083" width="9.5703125" style="37" customWidth="1"/>
    <col min="3084" max="3084" width="11" style="37" customWidth="1"/>
    <col min="3085" max="3085" width="22.42578125" style="37" customWidth="1"/>
    <col min="3086" max="3086" width="13.28515625" style="37" customWidth="1"/>
    <col min="3087" max="3087" width="18.5703125" style="37" customWidth="1"/>
    <col min="3088" max="3327" width="9.140625" style="37"/>
    <col min="3328" max="3328" width="4.140625" style="37" customWidth="1"/>
    <col min="3329" max="3329" width="51.5703125" style="37" customWidth="1"/>
    <col min="3330" max="3330" width="15.140625" style="37" customWidth="1"/>
    <col min="3331" max="3331" width="6.7109375" style="37" customWidth="1"/>
    <col min="3332" max="3332" width="6.85546875" style="37" customWidth="1"/>
    <col min="3333" max="3333" width="9.7109375" style="37" customWidth="1"/>
    <col min="3334" max="3334" width="11" style="37" customWidth="1"/>
    <col min="3335" max="3335" width="7.140625" style="37" customWidth="1"/>
    <col min="3336" max="3336" width="9.85546875" style="37" bestFit="1" customWidth="1"/>
    <col min="3337" max="3337" width="12.42578125" style="37" customWidth="1"/>
    <col min="3338" max="3338" width="7.42578125" style="37" customWidth="1"/>
    <col min="3339" max="3339" width="9.5703125" style="37" customWidth="1"/>
    <col min="3340" max="3340" width="11" style="37" customWidth="1"/>
    <col min="3341" max="3341" width="22.42578125" style="37" customWidth="1"/>
    <col min="3342" max="3342" width="13.28515625" style="37" customWidth="1"/>
    <col min="3343" max="3343" width="18.5703125" style="37" customWidth="1"/>
    <col min="3344" max="3583" width="9.140625" style="37"/>
    <col min="3584" max="3584" width="4.140625" style="37" customWidth="1"/>
    <col min="3585" max="3585" width="51.5703125" style="37" customWidth="1"/>
    <col min="3586" max="3586" width="15.140625" style="37" customWidth="1"/>
    <col min="3587" max="3587" width="6.7109375" style="37" customWidth="1"/>
    <col min="3588" max="3588" width="6.85546875" style="37" customWidth="1"/>
    <col min="3589" max="3589" width="9.7109375" style="37" customWidth="1"/>
    <col min="3590" max="3590" width="11" style="37" customWidth="1"/>
    <col min="3591" max="3591" width="7.140625" style="37" customWidth="1"/>
    <col min="3592" max="3592" width="9.85546875" style="37" bestFit="1" customWidth="1"/>
    <col min="3593" max="3593" width="12.42578125" style="37" customWidth="1"/>
    <col min="3594" max="3594" width="7.42578125" style="37" customWidth="1"/>
    <col min="3595" max="3595" width="9.5703125" style="37" customWidth="1"/>
    <col min="3596" max="3596" width="11" style="37" customWidth="1"/>
    <col min="3597" max="3597" width="22.42578125" style="37" customWidth="1"/>
    <col min="3598" max="3598" width="13.28515625" style="37" customWidth="1"/>
    <col min="3599" max="3599" width="18.5703125" style="37" customWidth="1"/>
    <col min="3600" max="3839" width="9.140625" style="37"/>
    <col min="3840" max="3840" width="4.140625" style="37" customWidth="1"/>
    <col min="3841" max="3841" width="51.5703125" style="37" customWidth="1"/>
    <col min="3842" max="3842" width="15.140625" style="37" customWidth="1"/>
    <col min="3843" max="3843" width="6.7109375" style="37" customWidth="1"/>
    <col min="3844" max="3844" width="6.85546875" style="37" customWidth="1"/>
    <col min="3845" max="3845" width="9.7109375" style="37" customWidth="1"/>
    <col min="3846" max="3846" width="11" style="37" customWidth="1"/>
    <col min="3847" max="3847" width="7.140625" style="37" customWidth="1"/>
    <col min="3848" max="3848" width="9.85546875" style="37" bestFit="1" customWidth="1"/>
    <col min="3849" max="3849" width="12.42578125" style="37" customWidth="1"/>
    <col min="3850" max="3850" width="7.42578125" style="37" customWidth="1"/>
    <col min="3851" max="3851" width="9.5703125" style="37" customWidth="1"/>
    <col min="3852" max="3852" width="11" style="37" customWidth="1"/>
    <col min="3853" max="3853" width="22.42578125" style="37" customWidth="1"/>
    <col min="3854" max="3854" width="13.28515625" style="37" customWidth="1"/>
    <col min="3855" max="3855" width="18.5703125" style="37" customWidth="1"/>
    <col min="3856" max="4095" width="9.140625" style="37"/>
    <col min="4096" max="4096" width="4.140625" style="37" customWidth="1"/>
    <col min="4097" max="4097" width="51.5703125" style="37" customWidth="1"/>
    <col min="4098" max="4098" width="15.140625" style="37" customWidth="1"/>
    <col min="4099" max="4099" width="6.7109375" style="37" customWidth="1"/>
    <col min="4100" max="4100" width="6.85546875" style="37" customWidth="1"/>
    <col min="4101" max="4101" width="9.7109375" style="37" customWidth="1"/>
    <col min="4102" max="4102" width="11" style="37" customWidth="1"/>
    <col min="4103" max="4103" width="7.140625" style="37" customWidth="1"/>
    <col min="4104" max="4104" width="9.85546875" style="37" bestFit="1" customWidth="1"/>
    <col min="4105" max="4105" width="12.42578125" style="37" customWidth="1"/>
    <col min="4106" max="4106" width="7.42578125" style="37" customWidth="1"/>
    <col min="4107" max="4107" width="9.5703125" style="37" customWidth="1"/>
    <col min="4108" max="4108" width="11" style="37" customWidth="1"/>
    <col min="4109" max="4109" width="22.42578125" style="37" customWidth="1"/>
    <col min="4110" max="4110" width="13.28515625" style="37" customWidth="1"/>
    <col min="4111" max="4111" width="18.5703125" style="37" customWidth="1"/>
    <col min="4112" max="4351" width="9.140625" style="37"/>
    <col min="4352" max="4352" width="4.140625" style="37" customWidth="1"/>
    <col min="4353" max="4353" width="51.5703125" style="37" customWidth="1"/>
    <col min="4354" max="4354" width="15.140625" style="37" customWidth="1"/>
    <col min="4355" max="4355" width="6.7109375" style="37" customWidth="1"/>
    <col min="4356" max="4356" width="6.85546875" style="37" customWidth="1"/>
    <col min="4357" max="4357" width="9.7109375" style="37" customWidth="1"/>
    <col min="4358" max="4358" width="11" style="37" customWidth="1"/>
    <col min="4359" max="4359" width="7.140625" style="37" customWidth="1"/>
    <col min="4360" max="4360" width="9.85546875" style="37" bestFit="1" customWidth="1"/>
    <col min="4361" max="4361" width="12.42578125" style="37" customWidth="1"/>
    <col min="4362" max="4362" width="7.42578125" style="37" customWidth="1"/>
    <col min="4363" max="4363" width="9.5703125" style="37" customWidth="1"/>
    <col min="4364" max="4364" width="11" style="37" customWidth="1"/>
    <col min="4365" max="4365" width="22.42578125" style="37" customWidth="1"/>
    <col min="4366" max="4366" width="13.28515625" style="37" customWidth="1"/>
    <col min="4367" max="4367" width="18.5703125" style="37" customWidth="1"/>
    <col min="4368" max="4607" width="9.140625" style="37"/>
    <col min="4608" max="4608" width="4.140625" style="37" customWidth="1"/>
    <col min="4609" max="4609" width="51.5703125" style="37" customWidth="1"/>
    <col min="4610" max="4610" width="15.140625" style="37" customWidth="1"/>
    <col min="4611" max="4611" width="6.7109375" style="37" customWidth="1"/>
    <col min="4612" max="4612" width="6.85546875" style="37" customWidth="1"/>
    <col min="4613" max="4613" width="9.7109375" style="37" customWidth="1"/>
    <col min="4614" max="4614" width="11" style="37" customWidth="1"/>
    <col min="4615" max="4615" width="7.140625" style="37" customWidth="1"/>
    <col min="4616" max="4616" width="9.85546875" style="37" bestFit="1" customWidth="1"/>
    <col min="4617" max="4617" width="12.42578125" style="37" customWidth="1"/>
    <col min="4618" max="4618" width="7.42578125" style="37" customWidth="1"/>
    <col min="4619" max="4619" width="9.5703125" style="37" customWidth="1"/>
    <col min="4620" max="4620" width="11" style="37" customWidth="1"/>
    <col min="4621" max="4621" width="22.42578125" style="37" customWidth="1"/>
    <col min="4622" max="4622" width="13.28515625" style="37" customWidth="1"/>
    <col min="4623" max="4623" width="18.5703125" style="37" customWidth="1"/>
    <col min="4624" max="4863" width="9.140625" style="37"/>
    <col min="4864" max="4864" width="4.140625" style="37" customWidth="1"/>
    <col min="4865" max="4865" width="51.5703125" style="37" customWidth="1"/>
    <col min="4866" max="4866" width="15.140625" style="37" customWidth="1"/>
    <col min="4867" max="4867" width="6.7109375" style="37" customWidth="1"/>
    <col min="4868" max="4868" width="6.85546875" style="37" customWidth="1"/>
    <col min="4869" max="4869" width="9.7109375" style="37" customWidth="1"/>
    <col min="4870" max="4870" width="11" style="37" customWidth="1"/>
    <col min="4871" max="4871" width="7.140625" style="37" customWidth="1"/>
    <col min="4872" max="4872" width="9.85546875" style="37" bestFit="1" customWidth="1"/>
    <col min="4873" max="4873" width="12.42578125" style="37" customWidth="1"/>
    <col min="4874" max="4874" width="7.42578125" style="37" customWidth="1"/>
    <col min="4875" max="4875" width="9.5703125" style="37" customWidth="1"/>
    <col min="4876" max="4876" width="11" style="37" customWidth="1"/>
    <col min="4877" max="4877" width="22.42578125" style="37" customWidth="1"/>
    <col min="4878" max="4878" width="13.28515625" style="37" customWidth="1"/>
    <col min="4879" max="4879" width="18.5703125" style="37" customWidth="1"/>
    <col min="4880" max="5119" width="9.140625" style="37"/>
    <col min="5120" max="5120" width="4.140625" style="37" customWidth="1"/>
    <col min="5121" max="5121" width="51.5703125" style="37" customWidth="1"/>
    <col min="5122" max="5122" width="15.140625" style="37" customWidth="1"/>
    <col min="5123" max="5123" width="6.7109375" style="37" customWidth="1"/>
    <col min="5124" max="5124" width="6.85546875" style="37" customWidth="1"/>
    <col min="5125" max="5125" width="9.7109375" style="37" customWidth="1"/>
    <col min="5126" max="5126" width="11" style="37" customWidth="1"/>
    <col min="5127" max="5127" width="7.140625" style="37" customWidth="1"/>
    <col min="5128" max="5128" width="9.85546875" style="37" bestFit="1" customWidth="1"/>
    <col min="5129" max="5129" width="12.42578125" style="37" customWidth="1"/>
    <col min="5130" max="5130" width="7.42578125" style="37" customWidth="1"/>
    <col min="5131" max="5131" width="9.5703125" style="37" customWidth="1"/>
    <col min="5132" max="5132" width="11" style="37" customWidth="1"/>
    <col min="5133" max="5133" width="22.42578125" style="37" customWidth="1"/>
    <col min="5134" max="5134" width="13.28515625" style="37" customWidth="1"/>
    <col min="5135" max="5135" width="18.5703125" style="37" customWidth="1"/>
    <col min="5136" max="5375" width="9.140625" style="37"/>
    <col min="5376" max="5376" width="4.140625" style="37" customWidth="1"/>
    <col min="5377" max="5377" width="51.5703125" style="37" customWidth="1"/>
    <col min="5378" max="5378" width="15.140625" style="37" customWidth="1"/>
    <col min="5379" max="5379" width="6.7109375" style="37" customWidth="1"/>
    <col min="5380" max="5380" width="6.85546875" style="37" customWidth="1"/>
    <col min="5381" max="5381" width="9.7109375" style="37" customWidth="1"/>
    <col min="5382" max="5382" width="11" style="37" customWidth="1"/>
    <col min="5383" max="5383" width="7.140625" style="37" customWidth="1"/>
    <col min="5384" max="5384" width="9.85546875" style="37" bestFit="1" customWidth="1"/>
    <col min="5385" max="5385" width="12.42578125" style="37" customWidth="1"/>
    <col min="5386" max="5386" width="7.42578125" style="37" customWidth="1"/>
    <col min="5387" max="5387" width="9.5703125" style="37" customWidth="1"/>
    <col min="5388" max="5388" width="11" style="37" customWidth="1"/>
    <col min="5389" max="5389" width="22.42578125" style="37" customWidth="1"/>
    <col min="5390" max="5390" width="13.28515625" style="37" customWidth="1"/>
    <col min="5391" max="5391" width="18.5703125" style="37" customWidth="1"/>
    <col min="5392" max="5631" width="9.140625" style="37"/>
    <col min="5632" max="5632" width="4.140625" style="37" customWidth="1"/>
    <col min="5633" max="5633" width="51.5703125" style="37" customWidth="1"/>
    <col min="5634" max="5634" width="15.140625" style="37" customWidth="1"/>
    <col min="5635" max="5635" width="6.7109375" style="37" customWidth="1"/>
    <col min="5636" max="5636" width="6.85546875" style="37" customWidth="1"/>
    <col min="5637" max="5637" width="9.7109375" style="37" customWidth="1"/>
    <col min="5638" max="5638" width="11" style="37" customWidth="1"/>
    <col min="5639" max="5639" width="7.140625" style="37" customWidth="1"/>
    <col min="5640" max="5640" width="9.85546875" style="37" bestFit="1" customWidth="1"/>
    <col min="5641" max="5641" width="12.42578125" style="37" customWidth="1"/>
    <col min="5642" max="5642" width="7.42578125" style="37" customWidth="1"/>
    <col min="5643" max="5643" width="9.5703125" style="37" customWidth="1"/>
    <col min="5644" max="5644" width="11" style="37" customWidth="1"/>
    <col min="5645" max="5645" width="22.42578125" style="37" customWidth="1"/>
    <col min="5646" max="5646" width="13.28515625" style="37" customWidth="1"/>
    <col min="5647" max="5647" width="18.5703125" style="37" customWidth="1"/>
    <col min="5648" max="5887" width="9.140625" style="37"/>
    <col min="5888" max="5888" width="4.140625" style="37" customWidth="1"/>
    <col min="5889" max="5889" width="51.5703125" style="37" customWidth="1"/>
    <col min="5890" max="5890" width="15.140625" style="37" customWidth="1"/>
    <col min="5891" max="5891" width="6.7109375" style="37" customWidth="1"/>
    <col min="5892" max="5892" width="6.85546875" style="37" customWidth="1"/>
    <col min="5893" max="5893" width="9.7109375" style="37" customWidth="1"/>
    <col min="5894" max="5894" width="11" style="37" customWidth="1"/>
    <col min="5895" max="5895" width="7.140625" style="37" customWidth="1"/>
    <col min="5896" max="5896" width="9.85546875" style="37" bestFit="1" customWidth="1"/>
    <col min="5897" max="5897" width="12.42578125" style="37" customWidth="1"/>
    <col min="5898" max="5898" width="7.42578125" style="37" customWidth="1"/>
    <col min="5899" max="5899" width="9.5703125" style="37" customWidth="1"/>
    <col min="5900" max="5900" width="11" style="37" customWidth="1"/>
    <col min="5901" max="5901" width="22.42578125" style="37" customWidth="1"/>
    <col min="5902" max="5902" width="13.28515625" style="37" customWidth="1"/>
    <col min="5903" max="5903" width="18.5703125" style="37" customWidth="1"/>
    <col min="5904" max="6143" width="9.140625" style="37"/>
    <col min="6144" max="6144" width="4.140625" style="37" customWidth="1"/>
    <col min="6145" max="6145" width="51.5703125" style="37" customWidth="1"/>
    <col min="6146" max="6146" width="15.140625" style="37" customWidth="1"/>
    <col min="6147" max="6147" width="6.7109375" style="37" customWidth="1"/>
    <col min="6148" max="6148" width="6.85546875" style="37" customWidth="1"/>
    <col min="6149" max="6149" width="9.7109375" style="37" customWidth="1"/>
    <col min="6150" max="6150" width="11" style="37" customWidth="1"/>
    <col min="6151" max="6151" width="7.140625" style="37" customWidth="1"/>
    <col min="6152" max="6152" width="9.85546875" style="37" bestFit="1" customWidth="1"/>
    <col min="6153" max="6153" width="12.42578125" style="37" customWidth="1"/>
    <col min="6154" max="6154" width="7.42578125" style="37" customWidth="1"/>
    <col min="6155" max="6155" width="9.5703125" style="37" customWidth="1"/>
    <col min="6156" max="6156" width="11" style="37" customWidth="1"/>
    <col min="6157" max="6157" width="22.42578125" style="37" customWidth="1"/>
    <col min="6158" max="6158" width="13.28515625" style="37" customWidth="1"/>
    <col min="6159" max="6159" width="18.5703125" style="37" customWidth="1"/>
    <col min="6160" max="6399" width="9.140625" style="37"/>
    <col min="6400" max="6400" width="4.140625" style="37" customWidth="1"/>
    <col min="6401" max="6401" width="51.5703125" style="37" customWidth="1"/>
    <col min="6402" max="6402" width="15.140625" style="37" customWidth="1"/>
    <col min="6403" max="6403" width="6.7109375" style="37" customWidth="1"/>
    <col min="6404" max="6404" width="6.85546875" style="37" customWidth="1"/>
    <col min="6405" max="6405" width="9.7109375" style="37" customWidth="1"/>
    <col min="6406" max="6406" width="11" style="37" customWidth="1"/>
    <col min="6407" max="6407" width="7.140625" style="37" customWidth="1"/>
    <col min="6408" max="6408" width="9.85546875" style="37" bestFit="1" customWidth="1"/>
    <col min="6409" max="6409" width="12.42578125" style="37" customWidth="1"/>
    <col min="6410" max="6410" width="7.42578125" style="37" customWidth="1"/>
    <col min="6411" max="6411" width="9.5703125" style="37" customWidth="1"/>
    <col min="6412" max="6412" width="11" style="37" customWidth="1"/>
    <col min="6413" max="6413" width="22.42578125" style="37" customWidth="1"/>
    <col min="6414" max="6414" width="13.28515625" style="37" customWidth="1"/>
    <col min="6415" max="6415" width="18.5703125" style="37" customWidth="1"/>
    <col min="6416" max="6655" width="9.140625" style="37"/>
    <col min="6656" max="6656" width="4.140625" style="37" customWidth="1"/>
    <col min="6657" max="6657" width="51.5703125" style="37" customWidth="1"/>
    <col min="6658" max="6658" width="15.140625" style="37" customWidth="1"/>
    <col min="6659" max="6659" width="6.7109375" style="37" customWidth="1"/>
    <col min="6660" max="6660" width="6.85546875" style="37" customWidth="1"/>
    <col min="6661" max="6661" width="9.7109375" style="37" customWidth="1"/>
    <col min="6662" max="6662" width="11" style="37" customWidth="1"/>
    <col min="6663" max="6663" width="7.140625" style="37" customWidth="1"/>
    <col min="6664" max="6664" width="9.85546875" style="37" bestFit="1" customWidth="1"/>
    <col min="6665" max="6665" width="12.42578125" style="37" customWidth="1"/>
    <col min="6666" max="6666" width="7.42578125" style="37" customWidth="1"/>
    <col min="6667" max="6667" width="9.5703125" style="37" customWidth="1"/>
    <col min="6668" max="6668" width="11" style="37" customWidth="1"/>
    <col min="6669" max="6669" width="22.42578125" style="37" customWidth="1"/>
    <col min="6670" max="6670" width="13.28515625" style="37" customWidth="1"/>
    <col min="6671" max="6671" width="18.5703125" style="37" customWidth="1"/>
    <col min="6672" max="6911" width="9.140625" style="37"/>
    <col min="6912" max="6912" width="4.140625" style="37" customWidth="1"/>
    <col min="6913" max="6913" width="51.5703125" style="37" customWidth="1"/>
    <col min="6914" max="6914" width="15.140625" style="37" customWidth="1"/>
    <col min="6915" max="6915" width="6.7109375" style="37" customWidth="1"/>
    <col min="6916" max="6916" width="6.85546875" style="37" customWidth="1"/>
    <col min="6917" max="6917" width="9.7109375" style="37" customWidth="1"/>
    <col min="6918" max="6918" width="11" style="37" customWidth="1"/>
    <col min="6919" max="6919" width="7.140625" style="37" customWidth="1"/>
    <col min="6920" max="6920" width="9.85546875" style="37" bestFit="1" customWidth="1"/>
    <col min="6921" max="6921" width="12.42578125" style="37" customWidth="1"/>
    <col min="6922" max="6922" width="7.42578125" style="37" customWidth="1"/>
    <col min="6923" max="6923" width="9.5703125" style="37" customWidth="1"/>
    <col min="6924" max="6924" width="11" style="37" customWidth="1"/>
    <col min="6925" max="6925" width="22.42578125" style="37" customWidth="1"/>
    <col min="6926" max="6926" width="13.28515625" style="37" customWidth="1"/>
    <col min="6927" max="6927" width="18.5703125" style="37" customWidth="1"/>
    <col min="6928" max="7167" width="9.140625" style="37"/>
    <col min="7168" max="7168" width="4.140625" style="37" customWidth="1"/>
    <col min="7169" max="7169" width="51.5703125" style="37" customWidth="1"/>
    <col min="7170" max="7170" width="15.140625" style="37" customWidth="1"/>
    <col min="7171" max="7171" width="6.7109375" style="37" customWidth="1"/>
    <col min="7172" max="7172" width="6.85546875" style="37" customWidth="1"/>
    <col min="7173" max="7173" width="9.7109375" style="37" customWidth="1"/>
    <col min="7174" max="7174" width="11" style="37" customWidth="1"/>
    <col min="7175" max="7175" width="7.140625" style="37" customWidth="1"/>
    <col min="7176" max="7176" width="9.85546875" style="37" bestFit="1" customWidth="1"/>
    <col min="7177" max="7177" width="12.42578125" style="37" customWidth="1"/>
    <col min="7178" max="7178" width="7.42578125" style="37" customWidth="1"/>
    <col min="7179" max="7179" width="9.5703125" style="37" customWidth="1"/>
    <col min="7180" max="7180" width="11" style="37" customWidth="1"/>
    <col min="7181" max="7181" width="22.42578125" style="37" customWidth="1"/>
    <col min="7182" max="7182" width="13.28515625" style="37" customWidth="1"/>
    <col min="7183" max="7183" width="18.5703125" style="37" customWidth="1"/>
    <col min="7184" max="7423" width="9.140625" style="37"/>
    <col min="7424" max="7424" width="4.140625" style="37" customWidth="1"/>
    <col min="7425" max="7425" width="51.5703125" style="37" customWidth="1"/>
    <col min="7426" max="7426" width="15.140625" style="37" customWidth="1"/>
    <col min="7427" max="7427" width="6.7109375" style="37" customWidth="1"/>
    <col min="7428" max="7428" width="6.85546875" style="37" customWidth="1"/>
    <col min="7429" max="7429" width="9.7109375" style="37" customWidth="1"/>
    <col min="7430" max="7430" width="11" style="37" customWidth="1"/>
    <col min="7431" max="7431" width="7.140625" style="37" customWidth="1"/>
    <col min="7432" max="7432" width="9.85546875" style="37" bestFit="1" customWidth="1"/>
    <col min="7433" max="7433" width="12.42578125" style="37" customWidth="1"/>
    <col min="7434" max="7434" width="7.42578125" style="37" customWidth="1"/>
    <col min="7435" max="7435" width="9.5703125" style="37" customWidth="1"/>
    <col min="7436" max="7436" width="11" style="37" customWidth="1"/>
    <col min="7437" max="7437" width="22.42578125" style="37" customWidth="1"/>
    <col min="7438" max="7438" width="13.28515625" style="37" customWidth="1"/>
    <col min="7439" max="7439" width="18.5703125" style="37" customWidth="1"/>
    <col min="7440" max="7679" width="9.140625" style="37"/>
    <col min="7680" max="7680" width="4.140625" style="37" customWidth="1"/>
    <col min="7681" max="7681" width="51.5703125" style="37" customWidth="1"/>
    <col min="7682" max="7682" width="15.140625" style="37" customWidth="1"/>
    <col min="7683" max="7683" width="6.7109375" style="37" customWidth="1"/>
    <col min="7684" max="7684" width="6.85546875" style="37" customWidth="1"/>
    <col min="7685" max="7685" width="9.7109375" style="37" customWidth="1"/>
    <col min="7686" max="7686" width="11" style="37" customWidth="1"/>
    <col min="7687" max="7687" width="7.140625" style="37" customWidth="1"/>
    <col min="7688" max="7688" width="9.85546875" style="37" bestFit="1" customWidth="1"/>
    <col min="7689" max="7689" width="12.42578125" style="37" customWidth="1"/>
    <col min="7690" max="7690" width="7.42578125" style="37" customWidth="1"/>
    <col min="7691" max="7691" width="9.5703125" style="37" customWidth="1"/>
    <col min="7692" max="7692" width="11" style="37" customWidth="1"/>
    <col min="7693" max="7693" width="22.42578125" style="37" customWidth="1"/>
    <col min="7694" max="7694" width="13.28515625" style="37" customWidth="1"/>
    <col min="7695" max="7695" width="18.5703125" style="37" customWidth="1"/>
    <col min="7696" max="7935" width="9.140625" style="37"/>
    <col min="7936" max="7936" width="4.140625" style="37" customWidth="1"/>
    <col min="7937" max="7937" width="51.5703125" style="37" customWidth="1"/>
    <col min="7938" max="7938" width="15.140625" style="37" customWidth="1"/>
    <col min="7939" max="7939" width="6.7109375" style="37" customWidth="1"/>
    <col min="7940" max="7940" width="6.85546875" style="37" customWidth="1"/>
    <col min="7941" max="7941" width="9.7109375" style="37" customWidth="1"/>
    <col min="7942" max="7942" width="11" style="37" customWidth="1"/>
    <col min="7943" max="7943" width="7.140625" style="37" customWidth="1"/>
    <col min="7944" max="7944" width="9.85546875" style="37" bestFit="1" customWidth="1"/>
    <col min="7945" max="7945" width="12.42578125" style="37" customWidth="1"/>
    <col min="7946" max="7946" width="7.42578125" style="37" customWidth="1"/>
    <col min="7947" max="7947" width="9.5703125" style="37" customWidth="1"/>
    <col min="7948" max="7948" width="11" style="37" customWidth="1"/>
    <col min="7949" max="7949" width="22.42578125" style="37" customWidth="1"/>
    <col min="7950" max="7950" width="13.28515625" style="37" customWidth="1"/>
    <col min="7951" max="7951" width="18.5703125" style="37" customWidth="1"/>
    <col min="7952" max="8191" width="9.140625" style="37"/>
    <col min="8192" max="8192" width="4.140625" style="37" customWidth="1"/>
    <col min="8193" max="8193" width="51.5703125" style="37" customWidth="1"/>
    <col min="8194" max="8194" width="15.140625" style="37" customWidth="1"/>
    <col min="8195" max="8195" width="6.7109375" style="37" customWidth="1"/>
    <col min="8196" max="8196" width="6.85546875" style="37" customWidth="1"/>
    <col min="8197" max="8197" width="9.7109375" style="37" customWidth="1"/>
    <col min="8198" max="8198" width="11" style="37" customWidth="1"/>
    <col min="8199" max="8199" width="7.140625" style="37" customWidth="1"/>
    <col min="8200" max="8200" width="9.85546875" style="37" bestFit="1" customWidth="1"/>
    <col min="8201" max="8201" width="12.42578125" style="37" customWidth="1"/>
    <col min="8202" max="8202" width="7.42578125" style="37" customWidth="1"/>
    <col min="8203" max="8203" width="9.5703125" style="37" customWidth="1"/>
    <col min="8204" max="8204" width="11" style="37" customWidth="1"/>
    <col min="8205" max="8205" width="22.42578125" style="37" customWidth="1"/>
    <col min="8206" max="8206" width="13.28515625" style="37" customWidth="1"/>
    <col min="8207" max="8207" width="18.5703125" style="37" customWidth="1"/>
    <col min="8208" max="8447" width="9.140625" style="37"/>
    <col min="8448" max="8448" width="4.140625" style="37" customWidth="1"/>
    <col min="8449" max="8449" width="51.5703125" style="37" customWidth="1"/>
    <col min="8450" max="8450" width="15.140625" style="37" customWidth="1"/>
    <col min="8451" max="8451" width="6.7109375" style="37" customWidth="1"/>
    <col min="8452" max="8452" width="6.85546875" style="37" customWidth="1"/>
    <col min="8453" max="8453" width="9.7109375" style="37" customWidth="1"/>
    <col min="8454" max="8454" width="11" style="37" customWidth="1"/>
    <col min="8455" max="8455" width="7.140625" style="37" customWidth="1"/>
    <col min="8456" max="8456" width="9.85546875" style="37" bestFit="1" customWidth="1"/>
    <col min="8457" max="8457" width="12.42578125" style="37" customWidth="1"/>
    <col min="8458" max="8458" width="7.42578125" style="37" customWidth="1"/>
    <col min="8459" max="8459" width="9.5703125" style="37" customWidth="1"/>
    <col min="8460" max="8460" width="11" style="37" customWidth="1"/>
    <col min="8461" max="8461" width="22.42578125" style="37" customWidth="1"/>
    <col min="8462" max="8462" width="13.28515625" style="37" customWidth="1"/>
    <col min="8463" max="8463" width="18.5703125" style="37" customWidth="1"/>
    <col min="8464" max="8703" width="9.140625" style="37"/>
    <col min="8704" max="8704" width="4.140625" style="37" customWidth="1"/>
    <col min="8705" max="8705" width="51.5703125" style="37" customWidth="1"/>
    <col min="8706" max="8706" width="15.140625" style="37" customWidth="1"/>
    <col min="8707" max="8707" width="6.7109375" style="37" customWidth="1"/>
    <col min="8708" max="8708" width="6.85546875" style="37" customWidth="1"/>
    <col min="8709" max="8709" width="9.7109375" style="37" customWidth="1"/>
    <col min="8710" max="8710" width="11" style="37" customWidth="1"/>
    <col min="8711" max="8711" width="7.140625" style="37" customWidth="1"/>
    <col min="8712" max="8712" width="9.85546875" style="37" bestFit="1" customWidth="1"/>
    <col min="8713" max="8713" width="12.42578125" style="37" customWidth="1"/>
    <col min="8714" max="8714" width="7.42578125" style="37" customWidth="1"/>
    <col min="8715" max="8715" width="9.5703125" style="37" customWidth="1"/>
    <col min="8716" max="8716" width="11" style="37" customWidth="1"/>
    <col min="8717" max="8717" width="22.42578125" style="37" customWidth="1"/>
    <col min="8718" max="8718" width="13.28515625" style="37" customWidth="1"/>
    <col min="8719" max="8719" width="18.5703125" style="37" customWidth="1"/>
    <col min="8720" max="8959" width="9.140625" style="37"/>
    <col min="8960" max="8960" width="4.140625" style="37" customWidth="1"/>
    <col min="8961" max="8961" width="51.5703125" style="37" customWidth="1"/>
    <col min="8962" max="8962" width="15.140625" style="37" customWidth="1"/>
    <col min="8963" max="8963" width="6.7109375" style="37" customWidth="1"/>
    <col min="8964" max="8964" width="6.85546875" style="37" customWidth="1"/>
    <col min="8965" max="8965" width="9.7109375" style="37" customWidth="1"/>
    <col min="8966" max="8966" width="11" style="37" customWidth="1"/>
    <col min="8967" max="8967" width="7.140625" style="37" customWidth="1"/>
    <col min="8968" max="8968" width="9.85546875" style="37" bestFit="1" customWidth="1"/>
    <col min="8969" max="8969" width="12.42578125" style="37" customWidth="1"/>
    <col min="8970" max="8970" width="7.42578125" style="37" customWidth="1"/>
    <col min="8971" max="8971" width="9.5703125" style="37" customWidth="1"/>
    <col min="8972" max="8972" width="11" style="37" customWidth="1"/>
    <col min="8973" max="8973" width="22.42578125" style="37" customWidth="1"/>
    <col min="8974" max="8974" width="13.28515625" style="37" customWidth="1"/>
    <col min="8975" max="8975" width="18.5703125" style="37" customWidth="1"/>
    <col min="8976" max="9215" width="9.140625" style="37"/>
    <col min="9216" max="9216" width="4.140625" style="37" customWidth="1"/>
    <col min="9217" max="9217" width="51.5703125" style="37" customWidth="1"/>
    <col min="9218" max="9218" width="15.140625" style="37" customWidth="1"/>
    <col min="9219" max="9219" width="6.7109375" style="37" customWidth="1"/>
    <col min="9220" max="9220" width="6.85546875" style="37" customWidth="1"/>
    <col min="9221" max="9221" width="9.7109375" style="37" customWidth="1"/>
    <col min="9222" max="9222" width="11" style="37" customWidth="1"/>
    <col min="9223" max="9223" width="7.140625" style="37" customWidth="1"/>
    <col min="9224" max="9224" width="9.85546875" style="37" bestFit="1" customWidth="1"/>
    <col min="9225" max="9225" width="12.42578125" style="37" customWidth="1"/>
    <col min="9226" max="9226" width="7.42578125" style="37" customWidth="1"/>
    <col min="9227" max="9227" width="9.5703125" style="37" customWidth="1"/>
    <col min="9228" max="9228" width="11" style="37" customWidth="1"/>
    <col min="9229" max="9229" width="22.42578125" style="37" customWidth="1"/>
    <col min="9230" max="9230" width="13.28515625" style="37" customWidth="1"/>
    <col min="9231" max="9231" width="18.5703125" style="37" customWidth="1"/>
    <col min="9232" max="9471" width="9.140625" style="37"/>
    <col min="9472" max="9472" width="4.140625" style="37" customWidth="1"/>
    <col min="9473" max="9473" width="51.5703125" style="37" customWidth="1"/>
    <col min="9474" max="9474" width="15.140625" style="37" customWidth="1"/>
    <col min="9475" max="9475" width="6.7109375" style="37" customWidth="1"/>
    <col min="9476" max="9476" width="6.85546875" style="37" customWidth="1"/>
    <col min="9477" max="9477" width="9.7109375" style="37" customWidth="1"/>
    <col min="9478" max="9478" width="11" style="37" customWidth="1"/>
    <col min="9479" max="9479" width="7.140625" style="37" customWidth="1"/>
    <col min="9480" max="9480" width="9.85546875" style="37" bestFit="1" customWidth="1"/>
    <col min="9481" max="9481" width="12.42578125" style="37" customWidth="1"/>
    <col min="9482" max="9482" width="7.42578125" style="37" customWidth="1"/>
    <col min="9483" max="9483" width="9.5703125" style="37" customWidth="1"/>
    <col min="9484" max="9484" width="11" style="37" customWidth="1"/>
    <col min="9485" max="9485" width="22.42578125" style="37" customWidth="1"/>
    <col min="9486" max="9486" width="13.28515625" style="37" customWidth="1"/>
    <col min="9487" max="9487" width="18.5703125" style="37" customWidth="1"/>
    <col min="9488" max="9727" width="9.140625" style="37"/>
    <col min="9728" max="9728" width="4.140625" style="37" customWidth="1"/>
    <col min="9729" max="9729" width="51.5703125" style="37" customWidth="1"/>
    <col min="9730" max="9730" width="15.140625" style="37" customWidth="1"/>
    <col min="9731" max="9731" width="6.7109375" style="37" customWidth="1"/>
    <col min="9732" max="9732" width="6.85546875" style="37" customWidth="1"/>
    <col min="9733" max="9733" width="9.7109375" style="37" customWidth="1"/>
    <col min="9734" max="9734" width="11" style="37" customWidth="1"/>
    <col min="9735" max="9735" width="7.140625" style="37" customWidth="1"/>
    <col min="9736" max="9736" width="9.85546875" style="37" bestFit="1" customWidth="1"/>
    <col min="9737" max="9737" width="12.42578125" style="37" customWidth="1"/>
    <col min="9738" max="9738" width="7.42578125" style="37" customWidth="1"/>
    <col min="9739" max="9739" width="9.5703125" style="37" customWidth="1"/>
    <col min="9740" max="9740" width="11" style="37" customWidth="1"/>
    <col min="9741" max="9741" width="22.42578125" style="37" customWidth="1"/>
    <col min="9742" max="9742" width="13.28515625" style="37" customWidth="1"/>
    <col min="9743" max="9743" width="18.5703125" style="37" customWidth="1"/>
    <col min="9744" max="9983" width="9.140625" style="37"/>
    <col min="9984" max="9984" width="4.140625" style="37" customWidth="1"/>
    <col min="9985" max="9985" width="51.5703125" style="37" customWidth="1"/>
    <col min="9986" max="9986" width="15.140625" style="37" customWidth="1"/>
    <col min="9987" max="9987" width="6.7109375" style="37" customWidth="1"/>
    <col min="9988" max="9988" width="6.85546875" style="37" customWidth="1"/>
    <col min="9989" max="9989" width="9.7109375" style="37" customWidth="1"/>
    <col min="9990" max="9990" width="11" style="37" customWidth="1"/>
    <col min="9991" max="9991" width="7.140625" style="37" customWidth="1"/>
    <col min="9992" max="9992" width="9.85546875" style="37" bestFit="1" customWidth="1"/>
    <col min="9993" max="9993" width="12.42578125" style="37" customWidth="1"/>
    <col min="9994" max="9994" width="7.42578125" style="37" customWidth="1"/>
    <col min="9995" max="9995" width="9.5703125" style="37" customWidth="1"/>
    <col min="9996" max="9996" width="11" style="37" customWidth="1"/>
    <col min="9997" max="9997" width="22.42578125" style="37" customWidth="1"/>
    <col min="9998" max="9998" width="13.28515625" style="37" customWidth="1"/>
    <col min="9999" max="9999" width="18.5703125" style="37" customWidth="1"/>
    <col min="10000" max="10239" width="9.140625" style="37"/>
    <col min="10240" max="10240" width="4.140625" style="37" customWidth="1"/>
    <col min="10241" max="10241" width="51.5703125" style="37" customWidth="1"/>
    <col min="10242" max="10242" width="15.140625" style="37" customWidth="1"/>
    <col min="10243" max="10243" width="6.7109375" style="37" customWidth="1"/>
    <col min="10244" max="10244" width="6.85546875" style="37" customWidth="1"/>
    <col min="10245" max="10245" width="9.7109375" style="37" customWidth="1"/>
    <col min="10246" max="10246" width="11" style="37" customWidth="1"/>
    <col min="10247" max="10247" width="7.140625" style="37" customWidth="1"/>
    <col min="10248" max="10248" width="9.85546875" style="37" bestFit="1" customWidth="1"/>
    <col min="10249" max="10249" width="12.42578125" style="37" customWidth="1"/>
    <col min="10250" max="10250" width="7.42578125" style="37" customWidth="1"/>
    <col min="10251" max="10251" width="9.5703125" style="37" customWidth="1"/>
    <col min="10252" max="10252" width="11" style="37" customWidth="1"/>
    <col min="10253" max="10253" width="22.42578125" style="37" customWidth="1"/>
    <col min="10254" max="10254" width="13.28515625" style="37" customWidth="1"/>
    <col min="10255" max="10255" width="18.5703125" style="37" customWidth="1"/>
    <col min="10256" max="10495" width="9.140625" style="37"/>
    <col min="10496" max="10496" width="4.140625" style="37" customWidth="1"/>
    <col min="10497" max="10497" width="51.5703125" style="37" customWidth="1"/>
    <col min="10498" max="10498" width="15.140625" style="37" customWidth="1"/>
    <col min="10499" max="10499" width="6.7109375" style="37" customWidth="1"/>
    <col min="10500" max="10500" width="6.85546875" style="37" customWidth="1"/>
    <col min="10501" max="10501" width="9.7109375" style="37" customWidth="1"/>
    <col min="10502" max="10502" width="11" style="37" customWidth="1"/>
    <col min="10503" max="10503" width="7.140625" style="37" customWidth="1"/>
    <col min="10504" max="10504" width="9.85546875" style="37" bestFit="1" customWidth="1"/>
    <col min="10505" max="10505" width="12.42578125" style="37" customWidth="1"/>
    <col min="10506" max="10506" width="7.42578125" style="37" customWidth="1"/>
    <col min="10507" max="10507" width="9.5703125" style="37" customWidth="1"/>
    <col min="10508" max="10508" width="11" style="37" customWidth="1"/>
    <col min="10509" max="10509" width="22.42578125" style="37" customWidth="1"/>
    <col min="10510" max="10510" width="13.28515625" style="37" customWidth="1"/>
    <col min="10511" max="10511" width="18.5703125" style="37" customWidth="1"/>
    <col min="10512" max="10751" width="9.140625" style="37"/>
    <col min="10752" max="10752" width="4.140625" style="37" customWidth="1"/>
    <col min="10753" max="10753" width="51.5703125" style="37" customWidth="1"/>
    <col min="10754" max="10754" width="15.140625" style="37" customWidth="1"/>
    <col min="10755" max="10755" width="6.7109375" style="37" customWidth="1"/>
    <col min="10756" max="10756" width="6.85546875" style="37" customWidth="1"/>
    <col min="10757" max="10757" width="9.7109375" style="37" customWidth="1"/>
    <col min="10758" max="10758" width="11" style="37" customWidth="1"/>
    <col min="10759" max="10759" width="7.140625" style="37" customWidth="1"/>
    <col min="10760" max="10760" width="9.85546875" style="37" bestFit="1" customWidth="1"/>
    <col min="10761" max="10761" width="12.42578125" style="37" customWidth="1"/>
    <col min="10762" max="10762" width="7.42578125" style="37" customWidth="1"/>
    <col min="10763" max="10763" width="9.5703125" style="37" customWidth="1"/>
    <col min="10764" max="10764" width="11" style="37" customWidth="1"/>
    <col min="10765" max="10765" width="22.42578125" style="37" customWidth="1"/>
    <col min="10766" max="10766" width="13.28515625" style="37" customWidth="1"/>
    <col min="10767" max="10767" width="18.5703125" style="37" customWidth="1"/>
    <col min="10768" max="11007" width="9.140625" style="37"/>
    <col min="11008" max="11008" width="4.140625" style="37" customWidth="1"/>
    <col min="11009" max="11009" width="51.5703125" style="37" customWidth="1"/>
    <col min="11010" max="11010" width="15.140625" style="37" customWidth="1"/>
    <col min="11011" max="11011" width="6.7109375" style="37" customWidth="1"/>
    <col min="11012" max="11012" width="6.85546875" style="37" customWidth="1"/>
    <col min="11013" max="11013" width="9.7109375" style="37" customWidth="1"/>
    <col min="11014" max="11014" width="11" style="37" customWidth="1"/>
    <col min="11015" max="11015" width="7.140625" style="37" customWidth="1"/>
    <col min="11016" max="11016" width="9.85546875" style="37" bestFit="1" customWidth="1"/>
    <col min="11017" max="11017" width="12.42578125" style="37" customWidth="1"/>
    <col min="11018" max="11018" width="7.42578125" style="37" customWidth="1"/>
    <col min="11019" max="11019" width="9.5703125" style="37" customWidth="1"/>
    <col min="11020" max="11020" width="11" style="37" customWidth="1"/>
    <col min="11021" max="11021" width="22.42578125" style="37" customWidth="1"/>
    <col min="11022" max="11022" width="13.28515625" style="37" customWidth="1"/>
    <col min="11023" max="11023" width="18.5703125" style="37" customWidth="1"/>
    <col min="11024" max="11263" width="9.140625" style="37"/>
    <col min="11264" max="11264" width="4.140625" style="37" customWidth="1"/>
    <col min="11265" max="11265" width="51.5703125" style="37" customWidth="1"/>
    <col min="11266" max="11266" width="15.140625" style="37" customWidth="1"/>
    <col min="11267" max="11267" width="6.7109375" style="37" customWidth="1"/>
    <col min="11268" max="11268" width="6.85546875" style="37" customWidth="1"/>
    <col min="11269" max="11269" width="9.7109375" style="37" customWidth="1"/>
    <col min="11270" max="11270" width="11" style="37" customWidth="1"/>
    <col min="11271" max="11271" width="7.140625" style="37" customWidth="1"/>
    <col min="11272" max="11272" width="9.85546875" style="37" bestFit="1" customWidth="1"/>
    <col min="11273" max="11273" width="12.42578125" style="37" customWidth="1"/>
    <col min="11274" max="11274" width="7.42578125" style="37" customWidth="1"/>
    <col min="11275" max="11275" width="9.5703125" style="37" customWidth="1"/>
    <col min="11276" max="11276" width="11" style="37" customWidth="1"/>
    <col min="11277" max="11277" width="22.42578125" style="37" customWidth="1"/>
    <col min="11278" max="11278" width="13.28515625" style="37" customWidth="1"/>
    <col min="11279" max="11279" width="18.5703125" style="37" customWidth="1"/>
    <col min="11280" max="11519" width="9.140625" style="37"/>
    <col min="11520" max="11520" width="4.140625" style="37" customWidth="1"/>
    <col min="11521" max="11521" width="51.5703125" style="37" customWidth="1"/>
    <col min="11522" max="11522" width="15.140625" style="37" customWidth="1"/>
    <col min="11523" max="11523" width="6.7109375" style="37" customWidth="1"/>
    <col min="11524" max="11524" width="6.85546875" style="37" customWidth="1"/>
    <col min="11525" max="11525" width="9.7109375" style="37" customWidth="1"/>
    <col min="11526" max="11526" width="11" style="37" customWidth="1"/>
    <col min="11527" max="11527" width="7.140625" style="37" customWidth="1"/>
    <col min="11528" max="11528" width="9.85546875" style="37" bestFit="1" customWidth="1"/>
    <col min="11529" max="11529" width="12.42578125" style="37" customWidth="1"/>
    <col min="11530" max="11530" width="7.42578125" style="37" customWidth="1"/>
    <col min="11531" max="11531" width="9.5703125" style="37" customWidth="1"/>
    <col min="11532" max="11532" width="11" style="37" customWidth="1"/>
    <col min="11533" max="11533" width="22.42578125" style="37" customWidth="1"/>
    <col min="11534" max="11534" width="13.28515625" style="37" customWidth="1"/>
    <col min="11535" max="11535" width="18.5703125" style="37" customWidth="1"/>
    <col min="11536" max="11775" width="9.140625" style="37"/>
    <col min="11776" max="11776" width="4.140625" style="37" customWidth="1"/>
    <col min="11777" max="11777" width="51.5703125" style="37" customWidth="1"/>
    <col min="11778" max="11778" width="15.140625" style="37" customWidth="1"/>
    <col min="11779" max="11779" width="6.7109375" style="37" customWidth="1"/>
    <col min="11780" max="11780" width="6.85546875" style="37" customWidth="1"/>
    <col min="11781" max="11781" width="9.7109375" style="37" customWidth="1"/>
    <col min="11782" max="11782" width="11" style="37" customWidth="1"/>
    <col min="11783" max="11783" width="7.140625" style="37" customWidth="1"/>
    <col min="11784" max="11784" width="9.85546875" style="37" bestFit="1" customWidth="1"/>
    <col min="11785" max="11785" width="12.42578125" style="37" customWidth="1"/>
    <col min="11786" max="11786" width="7.42578125" style="37" customWidth="1"/>
    <col min="11787" max="11787" width="9.5703125" style="37" customWidth="1"/>
    <col min="11788" max="11788" width="11" style="37" customWidth="1"/>
    <col min="11789" max="11789" width="22.42578125" style="37" customWidth="1"/>
    <col min="11790" max="11790" width="13.28515625" style="37" customWidth="1"/>
    <col min="11791" max="11791" width="18.5703125" style="37" customWidth="1"/>
    <col min="11792" max="12031" width="9.140625" style="37"/>
    <col min="12032" max="12032" width="4.140625" style="37" customWidth="1"/>
    <col min="12033" max="12033" width="51.5703125" style="37" customWidth="1"/>
    <col min="12034" max="12034" width="15.140625" style="37" customWidth="1"/>
    <col min="12035" max="12035" width="6.7109375" style="37" customWidth="1"/>
    <col min="12036" max="12036" width="6.85546875" style="37" customWidth="1"/>
    <col min="12037" max="12037" width="9.7109375" style="37" customWidth="1"/>
    <col min="12038" max="12038" width="11" style="37" customWidth="1"/>
    <col min="12039" max="12039" width="7.140625" style="37" customWidth="1"/>
    <col min="12040" max="12040" width="9.85546875" style="37" bestFit="1" customWidth="1"/>
    <col min="12041" max="12041" width="12.42578125" style="37" customWidth="1"/>
    <col min="12042" max="12042" width="7.42578125" style="37" customWidth="1"/>
    <col min="12043" max="12043" width="9.5703125" style="37" customWidth="1"/>
    <col min="12044" max="12044" width="11" style="37" customWidth="1"/>
    <col min="12045" max="12045" width="22.42578125" style="37" customWidth="1"/>
    <col min="12046" max="12046" width="13.28515625" style="37" customWidth="1"/>
    <col min="12047" max="12047" width="18.5703125" style="37" customWidth="1"/>
    <col min="12048" max="12287" width="9.140625" style="37"/>
    <col min="12288" max="12288" width="4.140625" style="37" customWidth="1"/>
    <col min="12289" max="12289" width="51.5703125" style="37" customWidth="1"/>
    <col min="12290" max="12290" width="15.140625" style="37" customWidth="1"/>
    <col min="12291" max="12291" width="6.7109375" style="37" customWidth="1"/>
    <col min="12292" max="12292" width="6.85546875" style="37" customWidth="1"/>
    <col min="12293" max="12293" width="9.7109375" style="37" customWidth="1"/>
    <col min="12294" max="12294" width="11" style="37" customWidth="1"/>
    <col min="12295" max="12295" width="7.140625" style="37" customWidth="1"/>
    <col min="12296" max="12296" width="9.85546875" style="37" bestFit="1" customWidth="1"/>
    <col min="12297" max="12297" width="12.42578125" style="37" customWidth="1"/>
    <col min="12298" max="12298" width="7.42578125" style="37" customWidth="1"/>
    <col min="12299" max="12299" width="9.5703125" style="37" customWidth="1"/>
    <col min="12300" max="12300" width="11" style="37" customWidth="1"/>
    <col min="12301" max="12301" width="22.42578125" style="37" customWidth="1"/>
    <col min="12302" max="12302" width="13.28515625" style="37" customWidth="1"/>
    <col min="12303" max="12303" width="18.5703125" style="37" customWidth="1"/>
    <col min="12304" max="12543" width="9.140625" style="37"/>
    <col min="12544" max="12544" width="4.140625" style="37" customWidth="1"/>
    <col min="12545" max="12545" width="51.5703125" style="37" customWidth="1"/>
    <col min="12546" max="12546" width="15.140625" style="37" customWidth="1"/>
    <col min="12547" max="12547" width="6.7109375" style="37" customWidth="1"/>
    <col min="12548" max="12548" width="6.85546875" style="37" customWidth="1"/>
    <col min="12549" max="12549" width="9.7109375" style="37" customWidth="1"/>
    <col min="12550" max="12550" width="11" style="37" customWidth="1"/>
    <col min="12551" max="12551" width="7.140625" style="37" customWidth="1"/>
    <col min="12552" max="12552" width="9.85546875" style="37" bestFit="1" customWidth="1"/>
    <col min="12553" max="12553" width="12.42578125" style="37" customWidth="1"/>
    <col min="12554" max="12554" width="7.42578125" style="37" customWidth="1"/>
    <col min="12555" max="12555" width="9.5703125" style="37" customWidth="1"/>
    <col min="12556" max="12556" width="11" style="37" customWidth="1"/>
    <col min="12557" max="12557" width="22.42578125" style="37" customWidth="1"/>
    <col min="12558" max="12558" width="13.28515625" style="37" customWidth="1"/>
    <col min="12559" max="12559" width="18.5703125" style="37" customWidth="1"/>
    <col min="12560" max="12799" width="9.140625" style="37"/>
    <col min="12800" max="12800" width="4.140625" style="37" customWidth="1"/>
    <col min="12801" max="12801" width="51.5703125" style="37" customWidth="1"/>
    <col min="12802" max="12802" width="15.140625" style="37" customWidth="1"/>
    <col min="12803" max="12803" width="6.7109375" style="37" customWidth="1"/>
    <col min="12804" max="12804" width="6.85546875" style="37" customWidth="1"/>
    <col min="12805" max="12805" width="9.7109375" style="37" customWidth="1"/>
    <col min="12806" max="12806" width="11" style="37" customWidth="1"/>
    <col min="12807" max="12807" width="7.140625" style="37" customWidth="1"/>
    <col min="12808" max="12808" width="9.85546875" style="37" bestFit="1" customWidth="1"/>
    <col min="12809" max="12809" width="12.42578125" style="37" customWidth="1"/>
    <col min="12810" max="12810" width="7.42578125" style="37" customWidth="1"/>
    <col min="12811" max="12811" width="9.5703125" style="37" customWidth="1"/>
    <col min="12812" max="12812" width="11" style="37" customWidth="1"/>
    <col min="12813" max="12813" width="22.42578125" style="37" customWidth="1"/>
    <col min="12814" max="12814" width="13.28515625" style="37" customWidth="1"/>
    <col min="12815" max="12815" width="18.5703125" style="37" customWidth="1"/>
    <col min="12816" max="13055" width="9.140625" style="37"/>
    <col min="13056" max="13056" width="4.140625" style="37" customWidth="1"/>
    <col min="13057" max="13057" width="51.5703125" style="37" customWidth="1"/>
    <col min="13058" max="13058" width="15.140625" style="37" customWidth="1"/>
    <col min="13059" max="13059" width="6.7109375" style="37" customWidth="1"/>
    <col min="13060" max="13060" width="6.85546875" style="37" customWidth="1"/>
    <col min="13061" max="13061" width="9.7109375" style="37" customWidth="1"/>
    <col min="13062" max="13062" width="11" style="37" customWidth="1"/>
    <col min="13063" max="13063" width="7.140625" style="37" customWidth="1"/>
    <col min="13064" max="13064" width="9.85546875" style="37" bestFit="1" customWidth="1"/>
    <col min="13065" max="13065" width="12.42578125" style="37" customWidth="1"/>
    <col min="13066" max="13066" width="7.42578125" style="37" customWidth="1"/>
    <col min="13067" max="13067" width="9.5703125" style="37" customWidth="1"/>
    <col min="13068" max="13068" width="11" style="37" customWidth="1"/>
    <col min="13069" max="13069" width="22.42578125" style="37" customWidth="1"/>
    <col min="13070" max="13070" width="13.28515625" style="37" customWidth="1"/>
    <col min="13071" max="13071" width="18.5703125" style="37" customWidth="1"/>
    <col min="13072" max="13311" width="9.140625" style="37"/>
    <col min="13312" max="13312" width="4.140625" style="37" customWidth="1"/>
    <col min="13313" max="13313" width="51.5703125" style="37" customWidth="1"/>
    <col min="13314" max="13314" width="15.140625" style="37" customWidth="1"/>
    <col min="13315" max="13315" width="6.7109375" style="37" customWidth="1"/>
    <col min="13316" max="13316" width="6.85546875" style="37" customWidth="1"/>
    <col min="13317" max="13317" width="9.7109375" style="37" customWidth="1"/>
    <col min="13318" max="13318" width="11" style="37" customWidth="1"/>
    <col min="13319" max="13319" width="7.140625" style="37" customWidth="1"/>
    <col min="13320" max="13320" width="9.85546875" style="37" bestFit="1" customWidth="1"/>
    <col min="13321" max="13321" width="12.42578125" style="37" customWidth="1"/>
    <col min="13322" max="13322" width="7.42578125" style="37" customWidth="1"/>
    <col min="13323" max="13323" width="9.5703125" style="37" customWidth="1"/>
    <col min="13324" max="13324" width="11" style="37" customWidth="1"/>
    <col min="13325" max="13325" width="22.42578125" style="37" customWidth="1"/>
    <col min="13326" max="13326" width="13.28515625" style="37" customWidth="1"/>
    <col min="13327" max="13327" width="18.5703125" style="37" customWidth="1"/>
    <col min="13328" max="13567" width="9.140625" style="37"/>
    <col min="13568" max="13568" width="4.140625" style="37" customWidth="1"/>
    <col min="13569" max="13569" width="51.5703125" style="37" customWidth="1"/>
    <col min="13570" max="13570" width="15.140625" style="37" customWidth="1"/>
    <col min="13571" max="13571" width="6.7109375" style="37" customWidth="1"/>
    <col min="13572" max="13572" width="6.85546875" style="37" customWidth="1"/>
    <col min="13573" max="13573" width="9.7109375" style="37" customWidth="1"/>
    <col min="13574" max="13574" width="11" style="37" customWidth="1"/>
    <col min="13575" max="13575" width="7.140625" style="37" customWidth="1"/>
    <col min="13576" max="13576" width="9.85546875" style="37" bestFit="1" customWidth="1"/>
    <col min="13577" max="13577" width="12.42578125" style="37" customWidth="1"/>
    <col min="13578" max="13578" width="7.42578125" style="37" customWidth="1"/>
    <col min="13579" max="13579" width="9.5703125" style="37" customWidth="1"/>
    <col min="13580" max="13580" width="11" style="37" customWidth="1"/>
    <col min="13581" max="13581" width="22.42578125" style="37" customWidth="1"/>
    <col min="13582" max="13582" width="13.28515625" style="37" customWidth="1"/>
    <col min="13583" max="13583" width="18.5703125" style="37" customWidth="1"/>
    <col min="13584" max="13823" width="9.140625" style="37"/>
    <col min="13824" max="13824" width="4.140625" style="37" customWidth="1"/>
    <col min="13825" max="13825" width="51.5703125" style="37" customWidth="1"/>
    <col min="13826" max="13826" width="15.140625" style="37" customWidth="1"/>
    <col min="13827" max="13827" width="6.7109375" style="37" customWidth="1"/>
    <col min="13828" max="13828" width="6.85546875" style="37" customWidth="1"/>
    <col min="13829" max="13829" width="9.7109375" style="37" customWidth="1"/>
    <col min="13830" max="13830" width="11" style="37" customWidth="1"/>
    <col min="13831" max="13831" width="7.140625" style="37" customWidth="1"/>
    <col min="13832" max="13832" width="9.85546875" style="37" bestFit="1" customWidth="1"/>
    <col min="13833" max="13833" width="12.42578125" style="37" customWidth="1"/>
    <col min="13834" max="13834" width="7.42578125" style="37" customWidth="1"/>
    <col min="13835" max="13835" width="9.5703125" style="37" customWidth="1"/>
    <col min="13836" max="13836" width="11" style="37" customWidth="1"/>
    <col min="13837" max="13837" width="22.42578125" style="37" customWidth="1"/>
    <col min="13838" max="13838" width="13.28515625" style="37" customWidth="1"/>
    <col min="13839" max="13839" width="18.5703125" style="37" customWidth="1"/>
    <col min="13840" max="14079" width="9.140625" style="37"/>
    <col min="14080" max="14080" width="4.140625" style="37" customWidth="1"/>
    <col min="14081" max="14081" width="51.5703125" style="37" customWidth="1"/>
    <col min="14082" max="14082" width="15.140625" style="37" customWidth="1"/>
    <col min="14083" max="14083" width="6.7109375" style="37" customWidth="1"/>
    <col min="14084" max="14084" width="6.85546875" style="37" customWidth="1"/>
    <col min="14085" max="14085" width="9.7109375" style="37" customWidth="1"/>
    <col min="14086" max="14086" width="11" style="37" customWidth="1"/>
    <col min="14087" max="14087" width="7.140625" style="37" customWidth="1"/>
    <col min="14088" max="14088" width="9.85546875" style="37" bestFit="1" customWidth="1"/>
    <col min="14089" max="14089" width="12.42578125" style="37" customWidth="1"/>
    <col min="14090" max="14090" width="7.42578125" style="37" customWidth="1"/>
    <col min="14091" max="14091" width="9.5703125" style="37" customWidth="1"/>
    <col min="14092" max="14092" width="11" style="37" customWidth="1"/>
    <col min="14093" max="14093" width="22.42578125" style="37" customWidth="1"/>
    <col min="14094" max="14094" width="13.28515625" style="37" customWidth="1"/>
    <col min="14095" max="14095" width="18.5703125" style="37" customWidth="1"/>
    <col min="14096" max="14335" width="9.140625" style="37"/>
    <col min="14336" max="14336" width="4.140625" style="37" customWidth="1"/>
    <col min="14337" max="14337" width="51.5703125" style="37" customWidth="1"/>
    <col min="14338" max="14338" width="15.140625" style="37" customWidth="1"/>
    <col min="14339" max="14339" width="6.7109375" style="37" customWidth="1"/>
    <col min="14340" max="14340" width="6.85546875" style="37" customWidth="1"/>
    <col min="14341" max="14341" width="9.7109375" style="37" customWidth="1"/>
    <col min="14342" max="14342" width="11" style="37" customWidth="1"/>
    <col min="14343" max="14343" width="7.140625" style="37" customWidth="1"/>
    <col min="14344" max="14344" width="9.85546875" style="37" bestFit="1" customWidth="1"/>
    <col min="14345" max="14345" width="12.42578125" style="37" customWidth="1"/>
    <col min="14346" max="14346" width="7.42578125" style="37" customWidth="1"/>
    <col min="14347" max="14347" width="9.5703125" style="37" customWidth="1"/>
    <col min="14348" max="14348" width="11" style="37" customWidth="1"/>
    <col min="14349" max="14349" width="22.42578125" style="37" customWidth="1"/>
    <col min="14350" max="14350" width="13.28515625" style="37" customWidth="1"/>
    <col min="14351" max="14351" width="18.5703125" style="37" customWidth="1"/>
    <col min="14352" max="14591" width="9.140625" style="37"/>
    <col min="14592" max="14592" width="4.140625" style="37" customWidth="1"/>
    <col min="14593" max="14593" width="51.5703125" style="37" customWidth="1"/>
    <col min="14594" max="14594" width="15.140625" style="37" customWidth="1"/>
    <col min="14595" max="14595" width="6.7109375" style="37" customWidth="1"/>
    <col min="14596" max="14596" width="6.85546875" style="37" customWidth="1"/>
    <col min="14597" max="14597" width="9.7109375" style="37" customWidth="1"/>
    <col min="14598" max="14598" width="11" style="37" customWidth="1"/>
    <col min="14599" max="14599" width="7.140625" style="37" customWidth="1"/>
    <col min="14600" max="14600" width="9.85546875" style="37" bestFit="1" customWidth="1"/>
    <col min="14601" max="14601" width="12.42578125" style="37" customWidth="1"/>
    <col min="14602" max="14602" width="7.42578125" style="37" customWidth="1"/>
    <col min="14603" max="14603" width="9.5703125" style="37" customWidth="1"/>
    <col min="14604" max="14604" width="11" style="37" customWidth="1"/>
    <col min="14605" max="14605" width="22.42578125" style="37" customWidth="1"/>
    <col min="14606" max="14606" width="13.28515625" style="37" customWidth="1"/>
    <col min="14607" max="14607" width="18.5703125" style="37" customWidth="1"/>
    <col min="14608" max="14847" width="9.140625" style="37"/>
    <col min="14848" max="14848" width="4.140625" style="37" customWidth="1"/>
    <col min="14849" max="14849" width="51.5703125" style="37" customWidth="1"/>
    <col min="14850" max="14850" width="15.140625" style="37" customWidth="1"/>
    <col min="14851" max="14851" width="6.7109375" style="37" customWidth="1"/>
    <col min="14852" max="14852" width="6.85546875" style="37" customWidth="1"/>
    <col min="14853" max="14853" width="9.7109375" style="37" customWidth="1"/>
    <col min="14854" max="14854" width="11" style="37" customWidth="1"/>
    <col min="14855" max="14855" width="7.140625" style="37" customWidth="1"/>
    <col min="14856" max="14856" width="9.85546875" style="37" bestFit="1" customWidth="1"/>
    <col min="14857" max="14857" width="12.42578125" style="37" customWidth="1"/>
    <col min="14858" max="14858" width="7.42578125" style="37" customWidth="1"/>
    <col min="14859" max="14859" width="9.5703125" style="37" customWidth="1"/>
    <col min="14860" max="14860" width="11" style="37" customWidth="1"/>
    <col min="14861" max="14861" width="22.42578125" style="37" customWidth="1"/>
    <col min="14862" max="14862" width="13.28515625" style="37" customWidth="1"/>
    <col min="14863" max="14863" width="18.5703125" style="37" customWidth="1"/>
    <col min="14864" max="15103" width="9.140625" style="37"/>
    <col min="15104" max="15104" width="4.140625" style="37" customWidth="1"/>
    <col min="15105" max="15105" width="51.5703125" style="37" customWidth="1"/>
    <col min="15106" max="15106" width="15.140625" style="37" customWidth="1"/>
    <col min="15107" max="15107" width="6.7109375" style="37" customWidth="1"/>
    <col min="15108" max="15108" width="6.85546875" style="37" customWidth="1"/>
    <col min="15109" max="15109" width="9.7109375" style="37" customWidth="1"/>
    <col min="15110" max="15110" width="11" style="37" customWidth="1"/>
    <col min="15111" max="15111" width="7.140625" style="37" customWidth="1"/>
    <col min="15112" max="15112" width="9.85546875" style="37" bestFit="1" customWidth="1"/>
    <col min="15113" max="15113" width="12.42578125" style="37" customWidth="1"/>
    <col min="15114" max="15114" width="7.42578125" style="37" customWidth="1"/>
    <col min="15115" max="15115" width="9.5703125" style="37" customWidth="1"/>
    <col min="15116" max="15116" width="11" style="37" customWidth="1"/>
    <col min="15117" max="15117" width="22.42578125" style="37" customWidth="1"/>
    <col min="15118" max="15118" width="13.28515625" style="37" customWidth="1"/>
    <col min="15119" max="15119" width="18.5703125" style="37" customWidth="1"/>
    <col min="15120" max="15359" width="9.140625" style="37"/>
    <col min="15360" max="15360" width="4.140625" style="37" customWidth="1"/>
    <col min="15361" max="15361" width="51.5703125" style="37" customWidth="1"/>
    <col min="15362" max="15362" width="15.140625" style="37" customWidth="1"/>
    <col min="15363" max="15363" width="6.7109375" style="37" customWidth="1"/>
    <col min="15364" max="15364" width="6.85546875" style="37" customWidth="1"/>
    <col min="15365" max="15365" width="9.7109375" style="37" customWidth="1"/>
    <col min="15366" max="15366" width="11" style="37" customWidth="1"/>
    <col min="15367" max="15367" width="7.140625" style="37" customWidth="1"/>
    <col min="15368" max="15368" width="9.85546875" style="37" bestFit="1" customWidth="1"/>
    <col min="15369" max="15369" width="12.42578125" style="37" customWidth="1"/>
    <col min="15370" max="15370" width="7.42578125" style="37" customWidth="1"/>
    <col min="15371" max="15371" width="9.5703125" style="37" customWidth="1"/>
    <col min="15372" max="15372" width="11" style="37" customWidth="1"/>
    <col min="15373" max="15373" width="22.42578125" style="37" customWidth="1"/>
    <col min="15374" max="15374" width="13.28515625" style="37" customWidth="1"/>
    <col min="15375" max="15375" width="18.5703125" style="37" customWidth="1"/>
    <col min="15376" max="15615" width="9.140625" style="37"/>
    <col min="15616" max="15616" width="4.140625" style="37" customWidth="1"/>
    <col min="15617" max="15617" width="51.5703125" style="37" customWidth="1"/>
    <col min="15618" max="15618" width="15.140625" style="37" customWidth="1"/>
    <col min="15619" max="15619" width="6.7109375" style="37" customWidth="1"/>
    <col min="15620" max="15620" width="6.85546875" style="37" customWidth="1"/>
    <col min="15621" max="15621" width="9.7109375" style="37" customWidth="1"/>
    <col min="15622" max="15622" width="11" style="37" customWidth="1"/>
    <col min="15623" max="15623" width="7.140625" style="37" customWidth="1"/>
    <col min="15624" max="15624" width="9.85546875" style="37" bestFit="1" customWidth="1"/>
    <col min="15625" max="15625" width="12.42578125" style="37" customWidth="1"/>
    <col min="15626" max="15626" width="7.42578125" style="37" customWidth="1"/>
    <col min="15627" max="15627" width="9.5703125" style="37" customWidth="1"/>
    <col min="15628" max="15628" width="11" style="37" customWidth="1"/>
    <col min="15629" max="15629" width="22.42578125" style="37" customWidth="1"/>
    <col min="15630" max="15630" width="13.28515625" style="37" customWidth="1"/>
    <col min="15631" max="15631" width="18.5703125" style="37" customWidth="1"/>
    <col min="15632" max="15871" width="9.140625" style="37"/>
    <col min="15872" max="15872" width="4.140625" style="37" customWidth="1"/>
    <col min="15873" max="15873" width="51.5703125" style="37" customWidth="1"/>
    <col min="15874" max="15874" width="15.140625" style="37" customWidth="1"/>
    <col min="15875" max="15875" width="6.7109375" style="37" customWidth="1"/>
    <col min="15876" max="15876" width="6.85546875" style="37" customWidth="1"/>
    <col min="15877" max="15877" width="9.7109375" style="37" customWidth="1"/>
    <col min="15878" max="15878" width="11" style="37" customWidth="1"/>
    <col min="15879" max="15879" width="7.140625" style="37" customWidth="1"/>
    <col min="15880" max="15880" width="9.85546875" style="37" bestFit="1" customWidth="1"/>
    <col min="15881" max="15881" width="12.42578125" style="37" customWidth="1"/>
    <col min="15882" max="15882" width="7.42578125" style="37" customWidth="1"/>
    <col min="15883" max="15883" width="9.5703125" style="37" customWidth="1"/>
    <col min="15884" max="15884" width="11" style="37" customWidth="1"/>
    <col min="15885" max="15885" width="22.42578125" style="37" customWidth="1"/>
    <col min="15886" max="15886" width="13.28515625" style="37" customWidth="1"/>
    <col min="15887" max="15887" width="18.5703125" style="37" customWidth="1"/>
    <col min="15888" max="16127" width="9.140625" style="37"/>
    <col min="16128" max="16128" width="4.140625" style="37" customWidth="1"/>
    <col min="16129" max="16129" width="51.5703125" style="37" customWidth="1"/>
    <col min="16130" max="16130" width="15.140625" style="37" customWidth="1"/>
    <col min="16131" max="16131" width="6.7109375" style="37" customWidth="1"/>
    <col min="16132" max="16132" width="6.85546875" style="37" customWidth="1"/>
    <col min="16133" max="16133" width="9.7109375" style="37" customWidth="1"/>
    <col min="16134" max="16134" width="11" style="37" customWidth="1"/>
    <col min="16135" max="16135" width="7.140625" style="37" customWidth="1"/>
    <col min="16136" max="16136" width="9.85546875" style="37" bestFit="1" customWidth="1"/>
    <col min="16137" max="16137" width="12.42578125" style="37" customWidth="1"/>
    <col min="16138" max="16138" width="7.42578125" style="37" customWidth="1"/>
    <col min="16139" max="16139" width="9.5703125" style="37" customWidth="1"/>
    <col min="16140" max="16140" width="11" style="37" customWidth="1"/>
    <col min="16141" max="16141" width="22.42578125" style="37" customWidth="1"/>
    <col min="16142" max="16142" width="13.28515625" style="37" customWidth="1"/>
    <col min="16143" max="16143" width="18.5703125" style="37" customWidth="1"/>
    <col min="16144" max="16384" width="9.140625" style="37"/>
  </cols>
  <sheetData>
    <row r="1" spans="1:15" ht="21.75" customHeight="1">
      <c r="B1" s="56"/>
      <c r="C1" s="1049" t="s">
        <v>109</v>
      </c>
      <c r="D1" s="1049"/>
      <c r="E1" s="1049"/>
      <c r="F1" s="1049"/>
      <c r="G1" s="38"/>
      <c r="H1" s="56"/>
      <c r="I1" s="56"/>
      <c r="J1" s="56"/>
    </row>
    <row r="2" spans="1:15" ht="18" customHeight="1">
      <c r="K2" s="1062" t="s">
        <v>2025</v>
      </c>
      <c r="L2" s="1062"/>
    </row>
    <row r="3" spans="1:15" ht="33" customHeight="1">
      <c r="B3" s="1063" t="s">
        <v>110</v>
      </c>
      <c r="C3" s="1063"/>
      <c r="D3" s="1063"/>
      <c r="E3" s="1063"/>
      <c r="F3" s="1063"/>
      <c r="G3" s="1063"/>
      <c r="H3" s="1063"/>
      <c r="I3" s="1063"/>
      <c r="J3" s="58"/>
      <c r="K3" s="59"/>
      <c r="L3" s="59"/>
      <c r="M3" s="59"/>
    </row>
    <row r="4" spans="1:15" ht="14.25" customHeight="1">
      <c r="A4" s="60"/>
      <c r="B4" s="61"/>
      <c r="C4" s="62"/>
      <c r="D4" s="61"/>
      <c r="E4" s="61"/>
      <c r="F4" s="61"/>
      <c r="G4" s="61"/>
      <c r="H4" s="61"/>
    </row>
    <row r="5" spans="1:15" s="63" customFormat="1" ht="34.5" customHeight="1">
      <c r="A5" s="1056" t="s">
        <v>2</v>
      </c>
      <c r="B5" s="1056" t="s">
        <v>3</v>
      </c>
      <c r="C5" s="1054" t="s">
        <v>4</v>
      </c>
      <c r="D5" s="1056" t="s">
        <v>5</v>
      </c>
      <c r="E5" s="1056" t="s">
        <v>6</v>
      </c>
      <c r="F5" s="1056"/>
      <c r="G5" s="1056"/>
      <c r="H5" s="1056" t="s">
        <v>111</v>
      </c>
      <c r="I5" s="1056"/>
      <c r="J5" s="1056"/>
      <c r="K5" s="1064" t="s">
        <v>8</v>
      </c>
      <c r="L5" s="1065"/>
      <c r="M5" s="1066"/>
    </row>
    <row r="6" spans="1:15" ht="22.5" customHeight="1">
      <c r="A6" s="1056"/>
      <c r="B6" s="1056"/>
      <c r="C6" s="1055"/>
      <c r="D6" s="1056"/>
      <c r="E6" s="95" t="s">
        <v>9</v>
      </c>
      <c r="F6" s="95" t="s">
        <v>12</v>
      </c>
      <c r="G6" s="678" t="s">
        <v>11</v>
      </c>
      <c r="H6" s="95" t="s">
        <v>9</v>
      </c>
      <c r="I6" s="95" t="s">
        <v>12</v>
      </c>
      <c r="J6" s="678" t="s">
        <v>11</v>
      </c>
      <c r="K6" s="508" t="s">
        <v>9</v>
      </c>
      <c r="L6" s="508" t="s">
        <v>12</v>
      </c>
      <c r="M6" s="508" t="s">
        <v>11</v>
      </c>
    </row>
    <row r="7" spans="1:15">
      <c r="A7" s="600">
        <v>1</v>
      </c>
      <c r="B7" s="95">
        <v>2</v>
      </c>
      <c r="C7" s="95">
        <v>3</v>
      </c>
      <c r="D7" s="95">
        <v>4</v>
      </c>
      <c r="E7" s="680">
        <v>5</v>
      </c>
      <c r="F7" s="680">
        <v>6</v>
      </c>
      <c r="G7" s="680">
        <v>7</v>
      </c>
      <c r="H7" s="95">
        <v>8</v>
      </c>
      <c r="I7" s="95">
        <v>9</v>
      </c>
      <c r="J7" s="95">
        <v>10</v>
      </c>
      <c r="K7" s="95">
        <v>11</v>
      </c>
      <c r="L7" s="95">
        <v>12</v>
      </c>
      <c r="M7" s="95">
        <v>13</v>
      </c>
    </row>
    <row r="8" spans="1:15" ht="20.25" customHeight="1">
      <c r="A8" s="1059">
        <v>1</v>
      </c>
      <c r="B8" s="102" t="s">
        <v>112</v>
      </c>
      <c r="C8" s="103">
        <v>7130800033</v>
      </c>
      <c r="D8" s="104" t="s">
        <v>14</v>
      </c>
      <c r="E8" s="593">
        <v>2</v>
      </c>
      <c r="F8" s="541">
        <f>VLOOKUP(C8,'SOR RATE 2026-27'!A:D,4,0)</f>
        <v>4613.6900000000005</v>
      </c>
      <c r="G8" s="541">
        <f>E8*F8</f>
        <v>9227.380000000001</v>
      </c>
      <c r="H8" s="99"/>
      <c r="I8" s="99"/>
      <c r="J8" s="99"/>
      <c r="K8" s="594"/>
      <c r="L8" s="594"/>
      <c r="M8" s="594"/>
    </row>
    <row r="9" spans="1:15" ht="36" customHeight="1">
      <c r="A9" s="1060"/>
      <c r="B9" s="102" t="s">
        <v>113</v>
      </c>
      <c r="C9" s="487">
        <v>7130601958</v>
      </c>
      <c r="D9" s="104" t="s">
        <v>17</v>
      </c>
      <c r="E9" s="99"/>
      <c r="F9" s="541"/>
      <c r="G9" s="100"/>
      <c r="H9" s="99">
        <v>964.6</v>
      </c>
      <c r="I9" s="100">
        <f>VLOOKUP(C9,'SOR RATE 2026-27'!A:D,4,0)/1000</f>
        <v>53.077580000000005</v>
      </c>
      <c r="J9" s="100">
        <f>I9*H9</f>
        <v>51198.633668000002</v>
      </c>
      <c r="K9" s="594"/>
      <c r="L9" s="100"/>
      <c r="M9" s="594"/>
    </row>
    <row r="10" spans="1:15" ht="19.5" customHeight="1">
      <c r="A10" s="1061"/>
      <c r="B10" s="102" t="s">
        <v>114</v>
      </c>
      <c r="C10" s="103">
        <v>7130800002</v>
      </c>
      <c r="D10" s="104" t="s">
        <v>14</v>
      </c>
      <c r="E10" s="99"/>
      <c r="F10" s="541"/>
      <c r="G10" s="100"/>
      <c r="H10" s="99"/>
      <c r="I10" s="876"/>
      <c r="J10" s="100"/>
      <c r="K10" s="519">
        <v>2</v>
      </c>
      <c r="L10" s="100">
        <f>VLOOKUP(C10,'SOR RATE 2026-27'!A:D,4,0)</f>
        <v>7887.84</v>
      </c>
      <c r="M10" s="100">
        <f>K10*L10</f>
        <v>15775.68</v>
      </c>
      <c r="N10" s="49"/>
      <c r="O10" s="49"/>
    </row>
    <row r="11" spans="1:15" ht="19.5" customHeight="1">
      <c r="A11" s="593">
        <v>2</v>
      </c>
      <c r="B11" s="595" t="s">
        <v>115</v>
      </c>
      <c r="C11" s="103">
        <v>7130810608</v>
      </c>
      <c r="D11" s="593" t="s">
        <v>52</v>
      </c>
      <c r="E11" s="99">
        <v>1</v>
      </c>
      <c r="F11" s="541">
        <f>VLOOKUP(C11,'SOR RATE 2026-27'!A:D,4,0)</f>
        <v>5912.78</v>
      </c>
      <c r="G11" s="100">
        <f>F11*E11</f>
        <v>5912.78</v>
      </c>
      <c r="H11" s="99">
        <v>1</v>
      </c>
      <c r="I11" s="876">
        <f>VLOOKUP(C11,'SOR RATE 2026-27'!A:D,4,0)</f>
        <v>5912.78</v>
      </c>
      <c r="J11" s="100">
        <f>I11*H11</f>
        <v>5912.78</v>
      </c>
      <c r="K11" s="519">
        <v>1</v>
      </c>
      <c r="L11" s="100">
        <f>VLOOKUP(C11,'SOR RATE 2026-27'!A:D,4,0)</f>
        <v>5912.78</v>
      </c>
      <c r="M11" s="100">
        <f>K11*L11</f>
        <v>5912.78</v>
      </c>
    </row>
    <row r="12" spans="1:15" ht="19.5" customHeight="1">
      <c r="A12" s="99">
        <v>3</v>
      </c>
      <c r="B12" s="117" t="s">
        <v>87</v>
      </c>
      <c r="C12" s="103">
        <v>7130820013</v>
      </c>
      <c r="D12" s="99" t="s">
        <v>14</v>
      </c>
      <c r="E12" s="99">
        <v>6</v>
      </c>
      <c r="F12" s="541">
        <f>VLOOKUP(C12,'SOR RATE 2026-27'!A:D,4,0)</f>
        <v>187.29</v>
      </c>
      <c r="G12" s="100">
        <f>F12*E12</f>
        <v>1123.74</v>
      </c>
      <c r="H12" s="99">
        <v>6</v>
      </c>
      <c r="I12" s="876">
        <f>VLOOKUP(C12,'SOR RATE 2026-27'!A:D,4,0)</f>
        <v>187.29</v>
      </c>
      <c r="J12" s="100">
        <f>I12*H12</f>
        <v>1123.74</v>
      </c>
      <c r="K12" s="519">
        <v>6</v>
      </c>
      <c r="L12" s="100">
        <f>VLOOKUP(C12,'SOR RATE 2026-27'!A:D,4,0)</f>
        <v>187.29</v>
      </c>
      <c r="M12" s="100">
        <f>K12*L12</f>
        <v>1123.74</v>
      </c>
      <c r="N12" s="64"/>
      <c r="O12" s="53"/>
    </row>
    <row r="13" spans="1:15" ht="19.5" customHeight="1">
      <c r="A13" s="99">
        <v>4</v>
      </c>
      <c r="B13" s="117" t="s">
        <v>86</v>
      </c>
      <c r="C13" s="487">
        <v>7130820248</v>
      </c>
      <c r="D13" s="99" t="s">
        <v>14</v>
      </c>
      <c r="E13" s="99">
        <v>6</v>
      </c>
      <c r="F13" s="541">
        <f>VLOOKUP(C13,'SOR RATE 2026-27'!A:D,4,0)</f>
        <v>333.97</v>
      </c>
      <c r="G13" s="100">
        <f>F13*E13</f>
        <v>2003.8200000000002</v>
      </c>
      <c r="H13" s="99">
        <v>6</v>
      </c>
      <c r="I13" s="876">
        <f>VLOOKUP(C13,'SOR RATE 2026-27'!A:D,4,0)</f>
        <v>333.97</v>
      </c>
      <c r="J13" s="100">
        <f>I13*H13</f>
        <v>2003.8200000000002</v>
      </c>
      <c r="K13" s="519">
        <v>6</v>
      </c>
      <c r="L13" s="100">
        <f>VLOOKUP(C13,'SOR RATE 2026-27'!A:D,4,0)</f>
        <v>333.97</v>
      </c>
      <c r="M13" s="100">
        <f>K13*L13</f>
        <v>2003.8200000000002</v>
      </c>
    </row>
    <row r="14" spans="1:15" ht="19.5" customHeight="1">
      <c r="A14" s="596">
        <v>5</v>
      </c>
      <c r="B14" s="102" t="s">
        <v>27</v>
      </c>
      <c r="C14" s="103">
        <v>7130820009</v>
      </c>
      <c r="D14" s="99" t="s">
        <v>14</v>
      </c>
      <c r="E14" s="99">
        <v>3</v>
      </c>
      <c r="F14" s="541">
        <f>VLOOKUP(C14,'SOR RATE 2026-27'!A:D,4,0)</f>
        <v>378.54</v>
      </c>
      <c r="G14" s="100">
        <f>F14*E14</f>
        <v>1135.6200000000001</v>
      </c>
      <c r="H14" s="99">
        <v>3</v>
      </c>
      <c r="I14" s="876">
        <f>VLOOKUP(C14,'SOR RATE 2026-27'!A:D,4,0)</f>
        <v>378.54</v>
      </c>
      <c r="J14" s="100">
        <f>I14*H14</f>
        <v>1135.6200000000001</v>
      </c>
      <c r="K14" s="519">
        <v>3</v>
      </c>
      <c r="L14" s="100">
        <f>VLOOKUP(C14,'SOR RATE 2026-27'!A:D,4,0)</f>
        <v>378.54</v>
      </c>
      <c r="M14" s="100">
        <f>K14*L14</f>
        <v>1135.6200000000001</v>
      </c>
      <c r="N14" s="42"/>
      <c r="O14" s="42"/>
    </row>
    <row r="15" spans="1:15" ht="29.25" customHeight="1">
      <c r="A15" s="1059">
        <v>6</v>
      </c>
      <c r="B15" s="117" t="s">
        <v>116</v>
      </c>
      <c r="C15" s="103"/>
      <c r="D15" s="596" t="s">
        <v>14</v>
      </c>
      <c r="E15" s="99">
        <v>1</v>
      </c>
      <c r="F15" s="541"/>
      <c r="G15" s="100"/>
      <c r="H15" s="99">
        <v>1</v>
      </c>
      <c r="I15" s="876"/>
      <c r="J15" s="100"/>
      <c r="K15" s="519"/>
      <c r="L15" s="100"/>
      <c r="M15" s="100"/>
    </row>
    <row r="16" spans="1:15" ht="19.5" customHeight="1">
      <c r="A16" s="1060"/>
      <c r="B16" s="102" t="s">
        <v>22</v>
      </c>
      <c r="C16" s="103">
        <v>7130810193</v>
      </c>
      <c r="D16" s="104" t="s">
        <v>23</v>
      </c>
      <c r="E16" s="99">
        <v>4</v>
      </c>
      <c r="F16" s="541">
        <f>VLOOKUP(C16,'SOR RATE 2026-27'!A:D,4,0)</f>
        <v>326.97000000000003</v>
      </c>
      <c r="G16" s="100">
        <f>F16*E16</f>
        <v>1307.8800000000001</v>
      </c>
      <c r="H16" s="99"/>
      <c r="I16" s="100"/>
      <c r="J16" s="99"/>
      <c r="K16" s="519">
        <v>4</v>
      </c>
      <c r="L16" s="100">
        <f>VLOOKUP(C16,'SOR RATE 2026-27'!A:D,4,0)</f>
        <v>326.97000000000003</v>
      </c>
      <c r="M16" s="100">
        <f>K16*L16</f>
        <v>1307.8800000000001</v>
      </c>
    </row>
    <row r="17" spans="1:17" ht="19.5" customHeight="1">
      <c r="A17" s="1060"/>
      <c r="B17" s="102" t="s">
        <v>24</v>
      </c>
      <c r="C17" s="103">
        <v>7130810692</v>
      </c>
      <c r="D17" s="104" t="s">
        <v>23</v>
      </c>
      <c r="E17" s="596"/>
      <c r="F17" s="541"/>
      <c r="G17" s="100"/>
      <c r="H17" s="99">
        <v>4</v>
      </c>
      <c r="I17" s="100">
        <f>VLOOKUP(C17,'SOR RATE 2026-27'!A:D,4,0)</f>
        <v>362.75</v>
      </c>
      <c r="J17" s="100">
        <f>I17*H17</f>
        <v>1451</v>
      </c>
      <c r="K17" s="100"/>
      <c r="L17" s="100"/>
      <c r="M17" s="100"/>
    </row>
    <row r="18" spans="1:17" ht="19.5" customHeight="1">
      <c r="A18" s="1061"/>
      <c r="B18" s="117" t="s">
        <v>117</v>
      </c>
      <c r="C18" s="103">
        <v>7130600032</v>
      </c>
      <c r="D18" s="596" t="s">
        <v>17</v>
      </c>
      <c r="E18" s="596">
        <v>60</v>
      </c>
      <c r="F18" s="541">
        <f>VLOOKUP(C18,'SOR RATE 2026-27'!A:D,4,0)/1000</f>
        <v>45.52046</v>
      </c>
      <c r="G18" s="100">
        <f>F18*E18</f>
        <v>2731.2276000000002</v>
      </c>
      <c r="H18" s="99">
        <v>60</v>
      </c>
      <c r="I18" s="100">
        <f>VLOOKUP(C18,'SOR RATE 2026-27'!A:D,4,0)/1000</f>
        <v>45.52046</v>
      </c>
      <c r="J18" s="100">
        <f>I18*H18</f>
        <v>2731.2276000000002</v>
      </c>
      <c r="K18" s="519">
        <v>60</v>
      </c>
      <c r="L18" s="100">
        <f>VLOOKUP(C18,'SOR RATE 2026-27'!A:D,4,0)/1000</f>
        <v>45.52046</v>
      </c>
      <c r="M18" s="100">
        <f>K18*L18</f>
        <v>2731.2276000000002</v>
      </c>
    </row>
    <row r="19" spans="1:17" ht="19.5" customHeight="1">
      <c r="A19" s="1059">
        <v>7</v>
      </c>
      <c r="B19" s="102" t="s">
        <v>31</v>
      </c>
      <c r="C19" s="103">
        <v>7130860033</v>
      </c>
      <c r="D19" s="104" t="s">
        <v>14</v>
      </c>
      <c r="E19" s="519">
        <v>6</v>
      </c>
      <c r="F19" s="541">
        <f>VLOOKUP(C19,'SOR RATE 2026-27'!A:D,4,0)</f>
        <v>1080.47</v>
      </c>
      <c r="G19" s="100">
        <f>F19*E19</f>
        <v>6482.82</v>
      </c>
      <c r="H19" s="99">
        <v>6</v>
      </c>
      <c r="I19" s="876">
        <f>VLOOKUP(C19,'SOR RATE 2026-27'!A:D,4,0)</f>
        <v>1080.47</v>
      </c>
      <c r="J19" s="100">
        <f>I19*H19</f>
        <v>6482.82</v>
      </c>
      <c r="K19" s="519">
        <v>6</v>
      </c>
      <c r="L19" s="100">
        <f>VLOOKUP(C19,'SOR RATE 2026-27'!A:D,4,0)</f>
        <v>1080.47</v>
      </c>
      <c r="M19" s="100">
        <f>K19*L19</f>
        <v>6482.82</v>
      </c>
    </row>
    <row r="20" spans="1:17" ht="19.5" customHeight="1">
      <c r="A20" s="1060"/>
      <c r="B20" s="102" t="s">
        <v>118</v>
      </c>
      <c r="C20" s="103">
        <v>7130810193</v>
      </c>
      <c r="D20" s="104" t="s">
        <v>23</v>
      </c>
      <c r="E20" s="519">
        <v>6</v>
      </c>
      <c r="F20" s="541">
        <f>VLOOKUP(C20,'SOR RATE 2026-27'!A:D,4,0)</f>
        <v>326.97000000000003</v>
      </c>
      <c r="G20" s="100">
        <f>F20*E20</f>
        <v>1961.8200000000002</v>
      </c>
      <c r="H20" s="99"/>
      <c r="I20" s="876"/>
      <c r="J20" s="100"/>
      <c r="K20" s="519">
        <v>6</v>
      </c>
      <c r="L20" s="100">
        <f>VLOOKUP(C20,'SOR RATE 2026-27'!A:D,4,0)</f>
        <v>326.97000000000003</v>
      </c>
      <c r="M20" s="100">
        <f>K20*L20</f>
        <v>1961.8200000000002</v>
      </c>
    </row>
    <row r="21" spans="1:17" ht="19.5" customHeight="1">
      <c r="A21" s="1060"/>
      <c r="B21" s="102" t="s">
        <v>119</v>
      </c>
      <c r="C21" s="103">
        <v>7130810692</v>
      </c>
      <c r="D21" s="104" t="s">
        <v>23</v>
      </c>
      <c r="E21" s="519"/>
      <c r="F21" s="541"/>
      <c r="G21" s="100"/>
      <c r="H21" s="99">
        <v>6</v>
      </c>
      <c r="I21" s="876">
        <f>VLOOKUP(C21,'SOR RATE 2026-27'!A:D,4,0)</f>
        <v>362.75</v>
      </c>
      <c r="J21" s="100">
        <f t="shared" ref="J21:J29" si="0">I21*H21</f>
        <v>2176.5</v>
      </c>
      <c r="K21" s="100"/>
      <c r="L21" s="100"/>
      <c r="M21" s="100"/>
    </row>
    <row r="22" spans="1:17" ht="19.5" customHeight="1">
      <c r="A22" s="1061"/>
      <c r="B22" s="102" t="s">
        <v>120</v>
      </c>
      <c r="C22" s="103">
        <v>7130860076</v>
      </c>
      <c r="D22" s="104" t="s">
        <v>17</v>
      </c>
      <c r="E22" s="519">
        <v>51</v>
      </c>
      <c r="F22" s="541">
        <f>VLOOKUP(C22,'SOR RATE 2026-27'!A:D,4,0)/1000</f>
        <v>87.273820000000001</v>
      </c>
      <c r="G22" s="100">
        <f t="shared" ref="G22:G29" si="1">F22*E22</f>
        <v>4450.9648200000001</v>
      </c>
      <c r="H22" s="99">
        <v>51</v>
      </c>
      <c r="I22" s="100">
        <f>VLOOKUP(C22,'SOR RATE 2026-27'!A:D,4,0)/1000</f>
        <v>87.273820000000001</v>
      </c>
      <c r="J22" s="100">
        <f t="shared" si="0"/>
        <v>4450.9648200000001</v>
      </c>
      <c r="K22" s="519">
        <v>51</v>
      </c>
      <c r="L22" s="100">
        <f>VLOOKUP(C22,'SOR RATE 2026-27'!A:D,4,0)/1000</f>
        <v>87.273820000000001</v>
      </c>
      <c r="M22" s="100">
        <f>K22*L22</f>
        <v>4450.9648200000001</v>
      </c>
    </row>
    <row r="23" spans="1:17" ht="19.5" customHeight="1">
      <c r="A23" s="597">
        <v>8</v>
      </c>
      <c r="B23" s="102" t="s">
        <v>121</v>
      </c>
      <c r="C23" s="103">
        <v>7130810624</v>
      </c>
      <c r="D23" s="104" t="s">
        <v>89</v>
      </c>
      <c r="E23" s="519">
        <v>6</v>
      </c>
      <c r="F23" s="541">
        <f>VLOOKUP(C23,'SOR RATE 2026-27'!A:D,4,0)</f>
        <v>101.05</v>
      </c>
      <c r="G23" s="100">
        <f t="shared" si="1"/>
        <v>606.29999999999995</v>
      </c>
      <c r="H23" s="99">
        <v>6</v>
      </c>
      <c r="I23" s="876">
        <f>VLOOKUP(C23,'SOR RATE 2026-27'!A:D,4,0)</f>
        <v>101.05</v>
      </c>
      <c r="J23" s="100">
        <f t="shared" si="0"/>
        <v>606.29999999999995</v>
      </c>
      <c r="K23" s="519">
        <v>6</v>
      </c>
      <c r="L23" s="100">
        <f>VLOOKUP(C23,'SOR RATE 2026-27'!A:D,4,0)</f>
        <v>101.05</v>
      </c>
      <c r="M23" s="100">
        <f>K23*L23</f>
        <v>606.29999999999995</v>
      </c>
    </row>
    <row r="24" spans="1:17" ht="57" customHeight="1">
      <c r="A24" s="99">
        <v>9</v>
      </c>
      <c r="B24" s="532" t="s">
        <v>122</v>
      </c>
      <c r="C24" s="103">
        <v>7130200202</v>
      </c>
      <c r="D24" s="104" t="s">
        <v>65</v>
      </c>
      <c r="E24" s="485">
        <f>(2*0.55)+(6*0.3)</f>
        <v>2.9</v>
      </c>
      <c r="F24" s="541">
        <f>VLOOKUP(C24,'SOR RATE 2026-27'!A:D,4,0)</f>
        <v>2970.0000000000005</v>
      </c>
      <c r="G24" s="100">
        <f t="shared" si="1"/>
        <v>8613.0000000000018</v>
      </c>
      <c r="H24" s="485">
        <f>(2*0.65)+(6*0.3)</f>
        <v>3.0999999999999996</v>
      </c>
      <c r="I24" s="100">
        <f>VLOOKUP(C24,'SOR RATE 2026-27'!A:D,4,0)</f>
        <v>2970.0000000000005</v>
      </c>
      <c r="J24" s="100">
        <f t="shared" si="0"/>
        <v>9207</v>
      </c>
      <c r="K24" s="485">
        <f>(2*0.55)+(6*0.3)</f>
        <v>2.9</v>
      </c>
      <c r="L24" s="100">
        <f>VLOOKUP(C24,'SOR RATE 2026-27'!A:D,4,0)</f>
        <v>2970.0000000000005</v>
      </c>
      <c r="M24" s="100">
        <f>K24*L24</f>
        <v>8613.0000000000018</v>
      </c>
      <c r="N24" s="875" t="s">
        <v>1861</v>
      </c>
    </row>
    <row r="25" spans="1:17" ht="19.5" customHeight="1">
      <c r="A25" s="598">
        <v>10</v>
      </c>
      <c r="B25" s="102" t="s">
        <v>26</v>
      </c>
      <c r="C25" s="103">
        <v>7130870013</v>
      </c>
      <c r="D25" s="104" t="s">
        <v>93</v>
      </c>
      <c r="E25" s="519">
        <v>2</v>
      </c>
      <c r="F25" s="541">
        <f>VLOOKUP(C25,'SOR RATE 2026-27'!A:D,4,0)</f>
        <v>143.69</v>
      </c>
      <c r="G25" s="100">
        <f t="shared" si="1"/>
        <v>287.38</v>
      </c>
      <c r="H25" s="593">
        <v>2</v>
      </c>
      <c r="I25" s="876">
        <f>VLOOKUP(C25,'SOR RATE 2026-27'!A:D,4,0)</f>
        <v>143.69</v>
      </c>
      <c r="J25" s="100">
        <f t="shared" si="0"/>
        <v>287.38</v>
      </c>
      <c r="K25" s="519">
        <v>2</v>
      </c>
      <c r="L25" s="100">
        <f>VLOOKUP(C25,'SOR RATE 2026-27'!A:D,4,0)</f>
        <v>143.69</v>
      </c>
      <c r="M25" s="100">
        <f>K25*L25</f>
        <v>287.38</v>
      </c>
    </row>
    <row r="26" spans="1:17" ht="19.5" customHeight="1">
      <c r="A26" s="117">
        <v>11</v>
      </c>
      <c r="B26" s="102" t="s">
        <v>37</v>
      </c>
      <c r="C26" s="103">
        <v>7130211158</v>
      </c>
      <c r="D26" s="104" t="s">
        <v>38</v>
      </c>
      <c r="E26" s="485">
        <v>0.5</v>
      </c>
      <c r="F26" s="541">
        <f>VLOOKUP(C26,'SOR RATE 2026-27'!A:D,4,0)</f>
        <v>183.37</v>
      </c>
      <c r="G26" s="100">
        <f t="shared" si="1"/>
        <v>91.685000000000002</v>
      </c>
      <c r="H26" s="99">
        <v>2</v>
      </c>
      <c r="I26" s="876">
        <f>VLOOKUP(C26,'SOR RATE 2026-27'!A:D,4,0)</f>
        <v>183.37</v>
      </c>
      <c r="J26" s="100">
        <f t="shared" si="0"/>
        <v>366.74</v>
      </c>
      <c r="K26" s="485">
        <v>0.5</v>
      </c>
      <c r="L26" s="100">
        <f>VLOOKUP(C26,'SOR RATE 2026-27'!A:D,4,0)</f>
        <v>183.37</v>
      </c>
      <c r="M26" s="100">
        <f t="shared" ref="M26" si="2">K26*L26</f>
        <v>91.685000000000002</v>
      </c>
    </row>
    <row r="27" spans="1:17" ht="19.5" customHeight="1">
      <c r="A27" s="117">
        <v>12</v>
      </c>
      <c r="B27" s="102" t="s">
        <v>39</v>
      </c>
      <c r="C27" s="103">
        <v>7130210809</v>
      </c>
      <c r="D27" s="104" t="s">
        <v>38</v>
      </c>
      <c r="E27" s="485">
        <v>0.5</v>
      </c>
      <c r="F27" s="541">
        <f>VLOOKUP(C27,'SOR RATE 2026-27'!A:D,4,0)</f>
        <v>409.72</v>
      </c>
      <c r="G27" s="100">
        <f t="shared" si="1"/>
        <v>204.86</v>
      </c>
      <c r="H27" s="99">
        <v>2</v>
      </c>
      <c r="I27" s="876">
        <f>VLOOKUP(C27,'SOR RATE 2026-27'!A:D,4,0)</f>
        <v>409.72</v>
      </c>
      <c r="J27" s="100">
        <f t="shared" si="0"/>
        <v>819.44</v>
      </c>
      <c r="K27" s="485">
        <v>0.5</v>
      </c>
      <c r="L27" s="100">
        <f>VLOOKUP(C27,'SOR RATE 2026-27'!A:D,4,0)</f>
        <v>409.72</v>
      </c>
      <c r="M27" s="100">
        <f>K27*L27</f>
        <v>204.86</v>
      </c>
    </row>
    <row r="28" spans="1:17" ht="21" customHeight="1">
      <c r="A28" s="117">
        <v>13</v>
      </c>
      <c r="B28" s="102" t="s">
        <v>40</v>
      </c>
      <c r="C28" s="103">
        <v>7130610206</v>
      </c>
      <c r="D28" s="104" t="s">
        <v>17</v>
      </c>
      <c r="E28" s="519">
        <v>4</v>
      </c>
      <c r="F28" s="541">
        <f>VLOOKUP(C28,'SOR RATE 2026-27'!A:D,4,0)/1000</f>
        <v>84.314549999999997</v>
      </c>
      <c r="G28" s="100">
        <f t="shared" si="1"/>
        <v>337.25819999999999</v>
      </c>
      <c r="H28" s="99">
        <v>4</v>
      </c>
      <c r="I28" s="100">
        <f>VLOOKUP(C28,'SOR RATE 2026-27'!A:D,4,0)/1000</f>
        <v>84.314549999999997</v>
      </c>
      <c r="J28" s="100">
        <f t="shared" si="0"/>
        <v>337.25819999999999</v>
      </c>
      <c r="K28" s="519">
        <v>4</v>
      </c>
      <c r="L28" s="100">
        <f>VLOOKUP(C28,'SOR RATE 2026-27'!A:D,4,0)/1000</f>
        <v>84.314549999999997</v>
      </c>
      <c r="M28" s="100">
        <f>K28*L28</f>
        <v>337.25819999999999</v>
      </c>
      <c r="N28" s="65"/>
      <c r="O28" s="46"/>
      <c r="P28" s="46"/>
      <c r="Q28" s="46"/>
    </row>
    <row r="29" spans="1:17" ht="19.5" customHeight="1">
      <c r="A29" s="599">
        <v>14</v>
      </c>
      <c r="B29" s="102" t="s">
        <v>41</v>
      </c>
      <c r="C29" s="103">
        <v>7130880041</v>
      </c>
      <c r="D29" s="104" t="s">
        <v>14</v>
      </c>
      <c r="E29" s="519">
        <v>1</v>
      </c>
      <c r="F29" s="541">
        <f>VLOOKUP(C29,'SOR RATE 2026-27'!A:D,4,0)</f>
        <v>101.61</v>
      </c>
      <c r="G29" s="100">
        <f t="shared" si="1"/>
        <v>101.61</v>
      </c>
      <c r="H29" s="99">
        <v>1</v>
      </c>
      <c r="I29" s="876">
        <f>VLOOKUP(C29,'SOR RATE 2026-27'!A:D,4,0)</f>
        <v>101.61</v>
      </c>
      <c r="J29" s="100">
        <f t="shared" si="0"/>
        <v>101.61</v>
      </c>
      <c r="K29" s="519">
        <v>1</v>
      </c>
      <c r="L29" s="100">
        <f>VLOOKUP(C29,'SOR RATE 2026-27'!A:D,4,0)</f>
        <v>101.61</v>
      </c>
      <c r="M29" s="100">
        <f>K29*L29</f>
        <v>101.61</v>
      </c>
    </row>
    <row r="30" spans="1:17" ht="19.5" customHeight="1">
      <c r="A30" s="1059">
        <v>15</v>
      </c>
      <c r="B30" s="102" t="s">
        <v>42</v>
      </c>
      <c r="C30" s="103"/>
      <c r="D30" s="104" t="s">
        <v>17</v>
      </c>
      <c r="E30" s="519">
        <f>SUM(E31:E35)</f>
        <v>7</v>
      </c>
      <c r="F30" s="541"/>
      <c r="G30" s="100"/>
      <c r="H30" s="519">
        <f>SUM(H31:H35)</f>
        <v>7</v>
      </c>
      <c r="I30" s="876"/>
      <c r="J30" s="100"/>
      <c r="K30" s="519">
        <f>SUM(K31:K35)</f>
        <v>7</v>
      </c>
      <c r="L30" s="100"/>
      <c r="M30" s="100"/>
    </row>
    <row r="31" spans="1:17" ht="19.5" customHeight="1">
      <c r="A31" s="1060"/>
      <c r="B31" s="102" t="s">
        <v>103</v>
      </c>
      <c r="C31" s="103">
        <v>7130620609</v>
      </c>
      <c r="D31" s="104" t="s">
        <v>17</v>
      </c>
      <c r="E31" s="485">
        <v>0.5</v>
      </c>
      <c r="F31" s="541">
        <f>VLOOKUP(C31,'SOR RATE 2026-27'!A:D,4,0)</f>
        <v>86.95</v>
      </c>
      <c r="G31" s="100">
        <f>F31*E31</f>
        <v>43.475000000000001</v>
      </c>
      <c r="H31" s="596">
        <v>0.5</v>
      </c>
      <c r="I31" s="876">
        <f>VLOOKUP(C31,'SOR RATE 2026-27'!A:D,4,0)</f>
        <v>86.95</v>
      </c>
      <c r="J31" s="100">
        <f>I31*H31</f>
        <v>43.475000000000001</v>
      </c>
      <c r="K31" s="485">
        <v>0.5</v>
      </c>
      <c r="L31" s="100">
        <f>VLOOKUP(C31,'SOR RATE 2026-27'!A:D,4,0)</f>
        <v>86.95</v>
      </c>
      <c r="M31" s="100">
        <f>K31*L31</f>
        <v>43.475000000000001</v>
      </c>
    </row>
    <row r="32" spans="1:17" ht="19.5" customHeight="1">
      <c r="A32" s="1060"/>
      <c r="B32" s="102" t="s">
        <v>43</v>
      </c>
      <c r="C32" s="103">
        <v>7130620614</v>
      </c>
      <c r="D32" s="104" t="s">
        <v>17</v>
      </c>
      <c r="E32" s="485">
        <v>0.5</v>
      </c>
      <c r="F32" s="541">
        <f>VLOOKUP(C32,'SOR RATE 2026-27'!A:D,4,0)</f>
        <v>85.5</v>
      </c>
      <c r="G32" s="100">
        <f>F32*E32</f>
        <v>42.75</v>
      </c>
      <c r="H32" s="596">
        <v>0.5</v>
      </c>
      <c r="I32" s="876">
        <f>VLOOKUP(C32,'SOR RATE 2026-27'!A:D,4,0)</f>
        <v>85.5</v>
      </c>
      <c r="J32" s="100">
        <f>I32*H32</f>
        <v>42.75</v>
      </c>
      <c r="K32" s="485">
        <v>0.5</v>
      </c>
      <c r="L32" s="100">
        <f>VLOOKUP(C32,'SOR RATE 2026-27'!A:D,4,0)</f>
        <v>85.5</v>
      </c>
      <c r="M32" s="100">
        <f>K32*L32</f>
        <v>42.75</v>
      </c>
    </row>
    <row r="33" spans="1:16" ht="19.5" customHeight="1">
      <c r="A33" s="1060"/>
      <c r="B33" s="102" t="s">
        <v>44</v>
      </c>
      <c r="C33" s="103">
        <v>7130620619</v>
      </c>
      <c r="D33" s="104" t="s">
        <v>17</v>
      </c>
      <c r="E33" s="100"/>
      <c r="F33" s="541"/>
      <c r="G33" s="100"/>
      <c r="H33" s="596">
        <v>2.5</v>
      </c>
      <c r="I33" s="876">
        <f>VLOOKUP(C33,'SOR RATE 2026-27'!A:D,4,0)</f>
        <v>85.5</v>
      </c>
      <c r="J33" s="100">
        <f>I33*H33</f>
        <v>213.75</v>
      </c>
      <c r="K33" s="100"/>
      <c r="L33" s="100"/>
      <c r="M33" s="100"/>
    </row>
    <row r="34" spans="1:16" ht="19.5" customHeight="1">
      <c r="A34" s="1060"/>
      <c r="B34" s="102" t="s">
        <v>45</v>
      </c>
      <c r="C34" s="103">
        <v>7130620625</v>
      </c>
      <c r="D34" s="104" t="s">
        <v>17</v>
      </c>
      <c r="E34" s="519">
        <v>2</v>
      </c>
      <c r="F34" s="541">
        <f>VLOOKUP(C34,'SOR RATE 2026-27'!A:D,4,0)</f>
        <v>84.05</v>
      </c>
      <c r="G34" s="100">
        <f>F34*E34</f>
        <v>168.1</v>
      </c>
      <c r="H34" s="596"/>
      <c r="I34" s="876"/>
      <c r="J34" s="100"/>
      <c r="K34" s="519">
        <v>2</v>
      </c>
      <c r="L34" s="100">
        <f>VLOOKUP(C34,'SOR RATE 2026-27'!A:D,4,0)</f>
        <v>84.05</v>
      </c>
      <c r="M34" s="100">
        <f>K34*L34</f>
        <v>168.1</v>
      </c>
    </row>
    <row r="35" spans="1:16" ht="19.5" customHeight="1">
      <c r="A35" s="1061"/>
      <c r="B35" s="102" t="s">
        <v>104</v>
      </c>
      <c r="C35" s="103">
        <v>7130620631</v>
      </c>
      <c r="D35" s="104" t="s">
        <v>17</v>
      </c>
      <c r="E35" s="519">
        <v>4</v>
      </c>
      <c r="F35" s="541">
        <f>VLOOKUP(C35,'SOR RATE 2026-27'!A:D,4,0)</f>
        <v>84.05</v>
      </c>
      <c r="G35" s="100">
        <f>F35*E35</f>
        <v>336.2</v>
      </c>
      <c r="H35" s="596">
        <v>3.5</v>
      </c>
      <c r="I35" s="876">
        <f>VLOOKUP(C35,'SOR RATE 2026-27'!A:D,4,0)</f>
        <v>84.05</v>
      </c>
      <c r="J35" s="100">
        <f>I35*H35</f>
        <v>294.17500000000001</v>
      </c>
      <c r="K35" s="519">
        <v>4</v>
      </c>
      <c r="L35" s="100">
        <f>VLOOKUP(C35,'SOR RATE 2026-27'!A:D,4,0)</f>
        <v>84.05</v>
      </c>
      <c r="M35" s="100">
        <f>K35*L35</f>
        <v>336.2</v>
      </c>
    </row>
    <row r="36" spans="1:16" ht="23.25" customHeight="1">
      <c r="A36" s="600">
        <v>16</v>
      </c>
      <c r="B36" s="110" t="s">
        <v>60</v>
      </c>
      <c r="C36" s="601"/>
      <c r="D36" s="602"/>
      <c r="E36" s="600"/>
      <c r="F36" s="603"/>
      <c r="G36" s="603">
        <f>SUM(G8:G35)</f>
        <v>47170.67061999999</v>
      </c>
      <c r="H36" s="604"/>
      <c r="I36" s="605"/>
      <c r="J36" s="508">
        <f>SUM(J8:J35)</f>
        <v>90986.984288000021</v>
      </c>
      <c r="K36" s="508"/>
      <c r="L36" s="508"/>
      <c r="M36" s="508">
        <f>SUM(M8:M35)</f>
        <v>53718.970619999993</v>
      </c>
    </row>
    <row r="37" spans="1:16" ht="23.25" customHeight="1">
      <c r="A37" s="600">
        <v>17</v>
      </c>
      <c r="B37" s="110" t="s">
        <v>61</v>
      </c>
      <c r="C37" s="606"/>
      <c r="D37" s="607"/>
      <c r="E37" s="95"/>
      <c r="F37" s="603"/>
      <c r="G37" s="603">
        <f>G36/1.18</f>
        <v>39975.144593220335</v>
      </c>
      <c r="H37" s="604"/>
      <c r="I37" s="605"/>
      <c r="J37" s="508">
        <f>J36/1.18</f>
        <v>77107.613803389846</v>
      </c>
      <c r="K37" s="508"/>
      <c r="L37" s="508"/>
      <c r="M37" s="508">
        <f>M36/1.18</f>
        <v>45524.551372881353</v>
      </c>
    </row>
    <row r="38" spans="1:16" ht="18" customHeight="1">
      <c r="A38" s="99">
        <v>18</v>
      </c>
      <c r="B38" s="102" t="s">
        <v>1751</v>
      </c>
      <c r="C38" s="608"/>
      <c r="D38" s="110"/>
      <c r="E38" s="110"/>
      <c r="F38" s="103">
        <v>7.4999999999999997E-2</v>
      </c>
      <c r="G38" s="100">
        <f>G37*F38</f>
        <v>2998.1358444915249</v>
      </c>
      <c r="H38" s="100"/>
      <c r="I38" s="609">
        <v>7.4999999999999997E-2</v>
      </c>
      <c r="J38" s="100">
        <f>J37*I38</f>
        <v>5783.0710352542383</v>
      </c>
      <c r="K38" s="100"/>
      <c r="L38" s="609">
        <v>7.4999999999999997E-2</v>
      </c>
      <c r="M38" s="100">
        <f>M37*L38</f>
        <v>3414.3413529661016</v>
      </c>
      <c r="O38" s="29"/>
      <c r="P38" s="30"/>
    </row>
    <row r="39" spans="1:16" ht="19.5" customHeight="1">
      <c r="A39" s="596">
        <v>19</v>
      </c>
      <c r="B39" s="512" t="s">
        <v>64</v>
      </c>
      <c r="C39" s="610"/>
      <c r="D39" s="104" t="s">
        <v>65</v>
      </c>
      <c r="E39" s="485">
        <v>2.9</v>
      </c>
      <c r="F39" s="118">
        <f>740.31*1</f>
        <v>740.31</v>
      </c>
      <c r="G39" s="100">
        <f>F39*E39</f>
        <v>2146.8989999999999</v>
      </c>
      <c r="H39" s="99">
        <v>3.1</v>
      </c>
      <c r="I39" s="118">
        <f>+F39</f>
        <v>740.31</v>
      </c>
      <c r="J39" s="100">
        <f>I39*H39</f>
        <v>2294.9609999999998</v>
      </c>
      <c r="K39" s="485">
        <v>2.9</v>
      </c>
      <c r="L39" s="118">
        <f>+F39</f>
        <v>740.31</v>
      </c>
      <c r="M39" s="100">
        <f>K39*L39</f>
        <v>2146.8989999999999</v>
      </c>
      <c r="N39" s="50"/>
      <c r="O39" s="29"/>
      <c r="P39" s="51"/>
    </row>
    <row r="40" spans="1:16" ht="31.5" customHeight="1">
      <c r="A40" s="596">
        <v>20</v>
      </c>
      <c r="B40" s="102" t="s">
        <v>62</v>
      </c>
      <c r="C40" s="611"/>
      <c r="D40" s="104" t="s">
        <v>14</v>
      </c>
      <c r="E40" s="612">
        <v>0</v>
      </c>
      <c r="F40" s="118">
        <f>472.92*1</f>
        <v>472.92</v>
      </c>
      <c r="G40" s="100">
        <f>F40*E40</f>
        <v>0</v>
      </c>
      <c r="H40" s="596"/>
      <c r="I40" s="118"/>
      <c r="J40" s="531"/>
      <c r="K40" s="100">
        <v>0</v>
      </c>
      <c r="L40" s="118">
        <f>+F40</f>
        <v>472.92</v>
      </c>
      <c r="M40" s="531"/>
      <c r="N40" s="31"/>
      <c r="O40" s="29"/>
      <c r="P40" s="33"/>
    </row>
    <row r="41" spans="1:16" ht="21" customHeight="1">
      <c r="A41" s="596">
        <v>21</v>
      </c>
      <c r="B41" s="613" t="s">
        <v>123</v>
      </c>
      <c r="C41" s="611"/>
      <c r="D41" s="613"/>
      <c r="E41" s="596"/>
      <c r="F41" s="531"/>
      <c r="G41" s="531">
        <v>10572.84</v>
      </c>
      <c r="H41" s="596"/>
      <c r="I41" s="531"/>
      <c r="J41" s="531">
        <v>11890.67</v>
      </c>
      <c r="K41" s="594"/>
      <c r="L41" s="594"/>
      <c r="M41" s="531">
        <v>11166.07</v>
      </c>
      <c r="N41" s="50"/>
      <c r="O41" s="25"/>
      <c r="P41" s="18"/>
    </row>
    <row r="42" spans="1:16" ht="21" customHeight="1">
      <c r="A42" s="614">
        <v>22</v>
      </c>
      <c r="B42" s="453" t="s">
        <v>1749</v>
      </c>
      <c r="C42" s="615"/>
      <c r="D42" s="616"/>
      <c r="E42" s="617"/>
      <c r="F42" s="547"/>
      <c r="G42" s="450"/>
      <c r="H42" s="617"/>
      <c r="I42" s="547"/>
      <c r="J42" s="450"/>
      <c r="K42" s="618"/>
      <c r="L42" s="618"/>
      <c r="M42" s="450"/>
      <c r="N42" s="50"/>
      <c r="O42" s="25"/>
      <c r="P42" s="18"/>
    </row>
    <row r="43" spans="1:16" s="3" customFormat="1" ht="19.5" customHeight="1">
      <c r="A43" s="282" t="s">
        <v>66</v>
      </c>
      <c r="B43" s="281" t="s">
        <v>1639</v>
      </c>
      <c r="C43" s="454"/>
      <c r="D43" s="455"/>
      <c r="E43" s="285"/>
      <c r="F43" s="285">
        <v>0.02</v>
      </c>
      <c r="G43" s="456">
        <f>G37*F43</f>
        <v>799.50289186440671</v>
      </c>
      <c r="H43" s="285"/>
      <c r="I43" s="285">
        <v>0.02</v>
      </c>
      <c r="J43" s="456">
        <f>J37*I43</f>
        <v>1542.1522760677969</v>
      </c>
      <c r="K43" s="285"/>
      <c r="L43" s="285">
        <v>0.02</v>
      </c>
      <c r="M43" s="456">
        <f>M37*L43</f>
        <v>910.49102745762707</v>
      </c>
      <c r="N43" s="50"/>
      <c r="O43" s="29"/>
      <c r="P43" s="32"/>
    </row>
    <row r="44" spans="1:16" s="3" customFormat="1" ht="45.75" customHeight="1">
      <c r="A44" s="282">
        <v>23</v>
      </c>
      <c r="B44" s="281" t="s">
        <v>1622</v>
      </c>
      <c r="C44" s="282"/>
      <c r="D44" s="283"/>
      <c r="E44" s="288"/>
      <c r="F44" s="288"/>
      <c r="G44" s="308">
        <f>(G37+G38+G39+G40+G41+G43)*0.125</f>
        <v>7061.5652911970337</v>
      </c>
      <c r="H44" s="308"/>
      <c r="I44" s="308"/>
      <c r="J44" s="308">
        <f>(J37+J38+J39+J40+J41+J43)*0.125</f>
        <v>12327.308514338984</v>
      </c>
      <c r="K44" s="308"/>
      <c r="L44" s="308"/>
      <c r="M44" s="308">
        <f>(M37+M38+M39+M40+M41+M43)*0.125</f>
        <v>7895.294094163135</v>
      </c>
      <c r="N44" s="50"/>
      <c r="O44" s="29"/>
      <c r="P44" s="33"/>
    </row>
    <row r="45" spans="1:16" s="3" customFormat="1" ht="37.5" customHeight="1">
      <c r="A45" s="550">
        <v>24</v>
      </c>
      <c r="B45" s="326" t="s">
        <v>1640</v>
      </c>
      <c r="C45" s="282"/>
      <c r="D45" s="283"/>
      <c r="E45" s="288"/>
      <c r="F45" s="288"/>
      <c r="G45" s="327">
        <f>G37+G38+G39+G40+G41+G43+G44</f>
        <v>63554.087620773302</v>
      </c>
      <c r="H45" s="327"/>
      <c r="I45" s="327"/>
      <c r="J45" s="327">
        <f>J37+J38+J39+J40+J41+J43+J44</f>
        <v>110945.77662905084</v>
      </c>
      <c r="K45" s="327"/>
      <c r="L45" s="327"/>
      <c r="M45" s="327">
        <f>M37+M38+M39+M40+M41+M43+M44</f>
        <v>71057.646847468219</v>
      </c>
      <c r="N45" s="50"/>
    </row>
    <row r="46" spans="1:16" ht="23.25" customHeight="1">
      <c r="A46" s="596">
        <v>25</v>
      </c>
      <c r="B46" s="102" t="s">
        <v>1768</v>
      </c>
      <c r="C46" s="611"/>
      <c r="D46" s="613"/>
      <c r="E46" s="596"/>
      <c r="F46" s="531">
        <v>0.09</v>
      </c>
      <c r="G46" s="531">
        <f>G45*F46</f>
        <v>5719.8678858695966</v>
      </c>
      <c r="H46" s="603"/>
      <c r="I46" s="531">
        <v>0.09</v>
      </c>
      <c r="J46" s="531">
        <f>J45*I46</f>
        <v>9985.1198966145748</v>
      </c>
      <c r="K46" s="603"/>
      <c r="L46" s="531">
        <v>0.09</v>
      </c>
      <c r="M46" s="531">
        <f>M45*L46</f>
        <v>6395.1882162721395</v>
      </c>
      <c r="N46" s="50"/>
    </row>
    <row r="47" spans="1:16" ht="21.75" customHeight="1">
      <c r="A47" s="596">
        <v>26</v>
      </c>
      <c r="B47" s="102" t="s">
        <v>1769</v>
      </c>
      <c r="C47" s="611"/>
      <c r="D47" s="613"/>
      <c r="E47" s="596"/>
      <c r="F47" s="531">
        <v>0.09</v>
      </c>
      <c r="G47" s="531">
        <f>G45*F47</f>
        <v>5719.8678858695966</v>
      </c>
      <c r="H47" s="596"/>
      <c r="I47" s="531">
        <v>0.09</v>
      </c>
      <c r="J47" s="531">
        <f>J45*I47</f>
        <v>9985.1198966145748</v>
      </c>
      <c r="K47" s="100"/>
      <c r="L47" s="100">
        <v>0.09</v>
      </c>
      <c r="M47" s="100">
        <f>M45*L47</f>
        <v>6395.1882162721395</v>
      </c>
      <c r="N47" s="50"/>
    </row>
    <row r="48" spans="1:16" s="47" customFormat="1" ht="28.5" customHeight="1">
      <c r="A48" s="99">
        <v>27</v>
      </c>
      <c r="B48" s="102" t="s">
        <v>1770</v>
      </c>
      <c r="C48" s="610"/>
      <c r="D48" s="98"/>
      <c r="E48" s="99"/>
      <c r="F48" s="99"/>
      <c r="G48" s="100">
        <f>G45+G46+G47</f>
        <v>74993.823392512495</v>
      </c>
      <c r="H48" s="100"/>
      <c r="I48" s="100"/>
      <c r="J48" s="100">
        <f>J45+J46+J47</f>
        <v>130916.01642227999</v>
      </c>
      <c r="K48" s="100"/>
      <c r="L48" s="100"/>
      <c r="M48" s="100">
        <f>M45+M46+M47</f>
        <v>83848.023280012509</v>
      </c>
      <c r="N48" s="50"/>
    </row>
    <row r="49" spans="1:14" ht="23.25" customHeight="1">
      <c r="A49" s="95">
        <v>28</v>
      </c>
      <c r="B49" s="127" t="s">
        <v>73</v>
      </c>
      <c r="C49" s="610"/>
      <c r="D49" s="98"/>
      <c r="E49" s="99"/>
      <c r="F49" s="99"/>
      <c r="G49" s="508">
        <f>ROUND(G48,0)</f>
        <v>74994</v>
      </c>
      <c r="H49" s="99"/>
      <c r="I49" s="100"/>
      <c r="J49" s="508">
        <f>ROUND(J48,0)</f>
        <v>130916</v>
      </c>
      <c r="K49" s="508"/>
      <c r="L49" s="508"/>
      <c r="M49" s="508">
        <f>ROUND(M48,0)</f>
        <v>83848</v>
      </c>
      <c r="N49" s="50"/>
    </row>
    <row r="50" spans="1:14" ht="9.75" customHeight="1">
      <c r="A50" s="619"/>
      <c r="B50" s="92"/>
      <c r="C50" s="620"/>
      <c r="D50" s="45"/>
      <c r="E50" s="465"/>
      <c r="F50" s="465"/>
      <c r="G50" s="558"/>
      <c r="H50" s="465"/>
      <c r="I50" s="556"/>
      <c r="J50" s="558"/>
      <c r="K50" s="621"/>
      <c r="L50" s="621"/>
      <c r="M50" s="621"/>
    </row>
    <row r="51" spans="1:14">
      <c r="A51" s="622" t="s">
        <v>124</v>
      </c>
      <c r="B51" s="48"/>
      <c r="C51" s="623"/>
      <c r="D51" s="48"/>
      <c r="E51" s="108"/>
      <c r="F51" s="108"/>
      <c r="G51" s="624"/>
      <c r="H51" s="108"/>
      <c r="I51" s="108"/>
      <c r="J51" s="108"/>
      <c r="K51" s="621"/>
      <c r="L51" s="621"/>
      <c r="M51" s="621"/>
    </row>
    <row r="52" spans="1:14" ht="21.75" customHeight="1">
      <c r="A52" s="193">
        <v>1</v>
      </c>
      <c r="B52" s="1058" t="s">
        <v>125</v>
      </c>
      <c r="C52" s="1058"/>
      <c r="D52" s="1058"/>
      <c r="E52" s="1058"/>
      <c r="F52" s="1058"/>
      <c r="G52" s="1058"/>
      <c r="H52" s="1058"/>
      <c r="I52" s="48"/>
      <c r="J52" s="48"/>
      <c r="K52" s="621"/>
      <c r="L52" s="621"/>
      <c r="M52" s="621"/>
    </row>
    <row r="53" spans="1:14" s="3" customFormat="1" ht="43.5" customHeight="1">
      <c r="A53" s="193">
        <v>2</v>
      </c>
      <c r="B53" s="1043" t="s">
        <v>1917</v>
      </c>
      <c r="C53" s="1043"/>
      <c r="D53" s="1043"/>
      <c r="E53" s="1043"/>
      <c r="F53" s="1043"/>
      <c r="G53" s="1043"/>
      <c r="H53" s="1043"/>
      <c r="I53" s="590"/>
      <c r="J53" s="590"/>
      <c r="K53" s="591"/>
      <c r="L53" s="591"/>
      <c r="M53" s="591"/>
    </row>
    <row r="54" spans="1:14" s="3" customFormat="1" ht="16.5" customHeight="1">
      <c r="A54" s="193">
        <v>3</v>
      </c>
      <c r="B54" s="1036" t="s">
        <v>75</v>
      </c>
      <c r="C54" s="1036"/>
      <c r="D54" s="1036"/>
      <c r="E54" s="1036"/>
      <c r="F54" s="1036"/>
      <c r="G54" s="1036"/>
      <c r="H54" s="1036"/>
      <c r="I54" s="18"/>
      <c r="J54" s="18"/>
      <c r="K54" s="591"/>
      <c r="L54" s="591"/>
      <c r="M54" s="591"/>
    </row>
    <row r="55" spans="1:14" s="3" customFormat="1" ht="20.25" customHeight="1">
      <c r="A55" s="193">
        <v>4</v>
      </c>
      <c r="B55" s="1036" t="s">
        <v>76</v>
      </c>
      <c r="C55" s="1036"/>
      <c r="D55" s="1036"/>
      <c r="E55" s="1036"/>
      <c r="F55" s="1036"/>
      <c r="G55" s="1036"/>
      <c r="H55" s="1036"/>
      <c r="I55" s="18"/>
      <c r="J55" s="18"/>
      <c r="K55" s="592"/>
      <c r="L55" s="592"/>
      <c r="M55" s="592"/>
    </row>
    <row r="56" spans="1:14" ht="27.75" customHeight="1">
      <c r="A56" s="67"/>
      <c r="B56" s="63"/>
      <c r="C56" s="63"/>
      <c r="D56" s="63"/>
      <c r="E56" s="63"/>
      <c r="F56" s="63"/>
      <c r="G56" s="63"/>
      <c r="H56" s="63"/>
      <c r="I56" s="63"/>
      <c r="J56" s="63"/>
    </row>
  </sheetData>
  <mergeCells count="18">
    <mergeCell ref="C1:F1"/>
    <mergeCell ref="K2:L2"/>
    <mergeCell ref="B3:I3"/>
    <mergeCell ref="A5:A6"/>
    <mergeCell ref="B5:B6"/>
    <mergeCell ref="C5:C6"/>
    <mergeCell ref="D5:D6"/>
    <mergeCell ref="E5:G5"/>
    <mergeCell ref="H5:J5"/>
    <mergeCell ref="K5:M5"/>
    <mergeCell ref="B54:H54"/>
    <mergeCell ref="B55:H55"/>
    <mergeCell ref="B52:H52"/>
    <mergeCell ref="B53:H53"/>
    <mergeCell ref="A8:A10"/>
    <mergeCell ref="A15:A18"/>
    <mergeCell ref="A19:A22"/>
    <mergeCell ref="A30:A35"/>
  </mergeCells>
  <conditionalFormatting sqref="B36">
    <cfRule type="cellIs" dxfId="25" priority="2" stopIfTrue="1" operator="equal">
      <formula>"?"</formula>
    </cfRule>
  </conditionalFormatting>
  <conditionalFormatting sqref="B37">
    <cfRule type="cellIs" dxfId="24" priority="1" stopIfTrue="1" operator="equal">
      <formula>"?"</formula>
    </cfRule>
  </conditionalFormatting>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70"/>
  <sheetViews>
    <sheetView workbookViewId="0">
      <pane xSplit="3" ySplit="9" topLeftCell="D10" activePane="bottomRight" state="frozen"/>
      <selection pane="topRight" activeCell="D1" sqref="D1"/>
      <selection pane="bottomLeft" activeCell="A10" sqref="A10"/>
      <selection pane="bottomRight" activeCell="G62" sqref="G62"/>
    </sheetView>
  </sheetViews>
  <sheetFormatPr defaultRowHeight="15"/>
  <cols>
    <col min="1" max="1" width="4.42578125" style="68" customWidth="1"/>
    <col min="2" max="2" width="43.42578125" style="71" customWidth="1"/>
    <col min="3" max="3" width="14.42578125" style="85" customWidth="1"/>
    <col min="4" max="4" width="5.7109375" style="68" customWidth="1"/>
    <col min="5" max="5" width="6.7109375" style="86" customWidth="1"/>
    <col min="6" max="6" width="14.140625" style="86" bestFit="1" customWidth="1"/>
    <col min="7" max="7" width="12.28515625" style="86" customWidth="1"/>
    <col min="8" max="8" width="6.7109375" style="86" customWidth="1"/>
    <col min="9" max="9" width="11.28515625" style="86" bestFit="1" customWidth="1"/>
    <col min="10" max="10" width="13" style="86" customWidth="1"/>
    <col min="11" max="11" width="6.5703125" style="71" bestFit="1" customWidth="1"/>
    <col min="12" max="12" width="11.28515625" style="71" bestFit="1" customWidth="1"/>
    <col min="13" max="13" width="12.28515625" style="71" customWidth="1"/>
    <col min="14" max="14" width="20.7109375" style="71" customWidth="1"/>
    <col min="15" max="255" width="9.140625" style="71"/>
    <col min="256" max="256" width="4.42578125" style="71" customWidth="1"/>
    <col min="257" max="257" width="43.42578125" style="71" customWidth="1"/>
    <col min="258" max="258" width="14.42578125" style="71" customWidth="1"/>
    <col min="259" max="259" width="5.7109375" style="71" customWidth="1"/>
    <col min="260" max="260" width="6.7109375" style="71" customWidth="1"/>
    <col min="261" max="261" width="14.140625" style="71" bestFit="1" customWidth="1"/>
    <col min="262" max="262" width="12.28515625" style="71" customWidth="1"/>
    <col min="263" max="263" width="6.7109375" style="71" customWidth="1"/>
    <col min="264" max="264" width="11.28515625" style="71" bestFit="1" customWidth="1"/>
    <col min="265" max="265" width="12.28515625" style="71" customWidth="1"/>
    <col min="266" max="266" width="6.5703125" style="71" bestFit="1" customWidth="1"/>
    <col min="267" max="267" width="11.28515625" style="71" bestFit="1" customWidth="1"/>
    <col min="268" max="268" width="12.28515625" style="71" customWidth="1"/>
    <col min="269" max="269" width="22.28515625" style="71" customWidth="1"/>
    <col min="270" max="270" width="16.7109375" style="71" customWidth="1"/>
    <col min="271" max="511" width="9.140625" style="71"/>
    <col min="512" max="512" width="4.42578125" style="71" customWidth="1"/>
    <col min="513" max="513" width="43.42578125" style="71" customWidth="1"/>
    <col min="514" max="514" width="14.42578125" style="71" customWidth="1"/>
    <col min="515" max="515" width="5.7109375" style="71" customWidth="1"/>
    <col min="516" max="516" width="6.7109375" style="71" customWidth="1"/>
    <col min="517" max="517" width="14.140625" style="71" bestFit="1" customWidth="1"/>
    <col min="518" max="518" width="12.28515625" style="71" customWidth="1"/>
    <col min="519" max="519" width="6.7109375" style="71" customWidth="1"/>
    <col min="520" max="520" width="11.28515625" style="71" bestFit="1" customWidth="1"/>
    <col min="521" max="521" width="12.28515625" style="71" customWidth="1"/>
    <col min="522" max="522" width="6.5703125" style="71" bestFit="1" customWidth="1"/>
    <col min="523" max="523" width="11.28515625" style="71" bestFit="1" customWidth="1"/>
    <col min="524" max="524" width="12.28515625" style="71" customWidth="1"/>
    <col min="525" max="525" width="22.28515625" style="71" customWidth="1"/>
    <col min="526" max="526" width="16.7109375" style="71" customWidth="1"/>
    <col min="527" max="767" width="9.140625" style="71"/>
    <col min="768" max="768" width="4.42578125" style="71" customWidth="1"/>
    <col min="769" max="769" width="43.42578125" style="71" customWidth="1"/>
    <col min="770" max="770" width="14.42578125" style="71" customWidth="1"/>
    <col min="771" max="771" width="5.7109375" style="71" customWidth="1"/>
    <col min="772" max="772" width="6.7109375" style="71" customWidth="1"/>
    <col min="773" max="773" width="14.140625" style="71" bestFit="1" customWidth="1"/>
    <col min="774" max="774" width="12.28515625" style="71" customWidth="1"/>
    <col min="775" max="775" width="6.7109375" style="71" customWidth="1"/>
    <col min="776" max="776" width="11.28515625" style="71" bestFit="1" customWidth="1"/>
    <col min="777" max="777" width="12.28515625" style="71" customWidth="1"/>
    <col min="778" max="778" width="6.5703125" style="71" bestFit="1" customWidth="1"/>
    <col min="779" max="779" width="11.28515625" style="71" bestFit="1" customWidth="1"/>
    <col min="780" max="780" width="12.28515625" style="71" customWidth="1"/>
    <col min="781" max="781" width="22.28515625" style="71" customWidth="1"/>
    <col min="782" max="782" width="16.7109375" style="71" customWidth="1"/>
    <col min="783" max="1023" width="9.140625" style="71"/>
    <col min="1024" max="1024" width="4.42578125" style="71" customWidth="1"/>
    <col min="1025" max="1025" width="43.42578125" style="71" customWidth="1"/>
    <col min="1026" max="1026" width="14.42578125" style="71" customWidth="1"/>
    <col min="1027" max="1027" width="5.7109375" style="71" customWidth="1"/>
    <col min="1028" max="1028" width="6.7109375" style="71" customWidth="1"/>
    <col min="1029" max="1029" width="14.140625" style="71" bestFit="1" customWidth="1"/>
    <col min="1030" max="1030" width="12.28515625" style="71" customWidth="1"/>
    <col min="1031" max="1031" width="6.7109375" style="71" customWidth="1"/>
    <col min="1032" max="1032" width="11.28515625" style="71" bestFit="1" customWidth="1"/>
    <col min="1033" max="1033" width="12.28515625" style="71" customWidth="1"/>
    <col min="1034" max="1034" width="6.5703125" style="71" bestFit="1" customWidth="1"/>
    <col min="1035" max="1035" width="11.28515625" style="71" bestFit="1" customWidth="1"/>
    <col min="1036" max="1036" width="12.28515625" style="71" customWidth="1"/>
    <col min="1037" max="1037" width="22.28515625" style="71" customWidth="1"/>
    <col min="1038" max="1038" width="16.7109375" style="71" customWidth="1"/>
    <col min="1039" max="1279" width="9.140625" style="71"/>
    <col min="1280" max="1280" width="4.42578125" style="71" customWidth="1"/>
    <col min="1281" max="1281" width="43.42578125" style="71" customWidth="1"/>
    <col min="1282" max="1282" width="14.42578125" style="71" customWidth="1"/>
    <col min="1283" max="1283" width="5.7109375" style="71" customWidth="1"/>
    <col min="1284" max="1284" width="6.7109375" style="71" customWidth="1"/>
    <col min="1285" max="1285" width="14.140625" style="71" bestFit="1" customWidth="1"/>
    <col min="1286" max="1286" width="12.28515625" style="71" customWidth="1"/>
    <col min="1287" max="1287" width="6.7109375" style="71" customWidth="1"/>
    <col min="1288" max="1288" width="11.28515625" style="71" bestFit="1" customWidth="1"/>
    <col min="1289" max="1289" width="12.28515625" style="71" customWidth="1"/>
    <col min="1290" max="1290" width="6.5703125" style="71" bestFit="1" customWidth="1"/>
    <col min="1291" max="1291" width="11.28515625" style="71" bestFit="1" customWidth="1"/>
    <col min="1292" max="1292" width="12.28515625" style="71" customWidth="1"/>
    <col min="1293" max="1293" width="22.28515625" style="71" customWidth="1"/>
    <col min="1294" max="1294" width="16.7109375" style="71" customWidth="1"/>
    <col min="1295" max="1535" width="9.140625" style="71"/>
    <col min="1536" max="1536" width="4.42578125" style="71" customWidth="1"/>
    <col min="1537" max="1537" width="43.42578125" style="71" customWidth="1"/>
    <col min="1538" max="1538" width="14.42578125" style="71" customWidth="1"/>
    <col min="1539" max="1539" width="5.7109375" style="71" customWidth="1"/>
    <col min="1540" max="1540" width="6.7109375" style="71" customWidth="1"/>
    <col min="1541" max="1541" width="14.140625" style="71" bestFit="1" customWidth="1"/>
    <col min="1542" max="1542" width="12.28515625" style="71" customWidth="1"/>
    <col min="1543" max="1543" width="6.7109375" style="71" customWidth="1"/>
    <col min="1544" max="1544" width="11.28515625" style="71" bestFit="1" customWidth="1"/>
    <col min="1545" max="1545" width="12.28515625" style="71" customWidth="1"/>
    <col min="1546" max="1546" width="6.5703125" style="71" bestFit="1" customWidth="1"/>
    <col min="1547" max="1547" width="11.28515625" style="71" bestFit="1" customWidth="1"/>
    <col min="1548" max="1548" width="12.28515625" style="71" customWidth="1"/>
    <col min="1549" max="1549" width="22.28515625" style="71" customWidth="1"/>
    <col min="1550" max="1550" width="16.7109375" style="71" customWidth="1"/>
    <col min="1551" max="1791" width="9.140625" style="71"/>
    <col min="1792" max="1792" width="4.42578125" style="71" customWidth="1"/>
    <col min="1793" max="1793" width="43.42578125" style="71" customWidth="1"/>
    <col min="1794" max="1794" width="14.42578125" style="71" customWidth="1"/>
    <col min="1795" max="1795" width="5.7109375" style="71" customWidth="1"/>
    <col min="1796" max="1796" width="6.7109375" style="71" customWidth="1"/>
    <col min="1797" max="1797" width="14.140625" style="71" bestFit="1" customWidth="1"/>
    <col min="1798" max="1798" width="12.28515625" style="71" customWidth="1"/>
    <col min="1799" max="1799" width="6.7109375" style="71" customWidth="1"/>
    <col min="1800" max="1800" width="11.28515625" style="71" bestFit="1" customWidth="1"/>
    <col min="1801" max="1801" width="12.28515625" style="71" customWidth="1"/>
    <col min="1802" max="1802" width="6.5703125" style="71" bestFit="1" customWidth="1"/>
    <col min="1803" max="1803" width="11.28515625" style="71" bestFit="1" customWidth="1"/>
    <col min="1804" max="1804" width="12.28515625" style="71" customWidth="1"/>
    <col min="1805" max="1805" width="22.28515625" style="71" customWidth="1"/>
    <col min="1806" max="1806" width="16.7109375" style="71" customWidth="1"/>
    <col min="1807" max="2047" width="9.140625" style="71"/>
    <col min="2048" max="2048" width="4.42578125" style="71" customWidth="1"/>
    <col min="2049" max="2049" width="43.42578125" style="71" customWidth="1"/>
    <col min="2050" max="2050" width="14.42578125" style="71" customWidth="1"/>
    <col min="2051" max="2051" width="5.7109375" style="71" customWidth="1"/>
    <col min="2052" max="2052" width="6.7109375" style="71" customWidth="1"/>
    <col min="2053" max="2053" width="14.140625" style="71" bestFit="1" customWidth="1"/>
    <col min="2054" max="2054" width="12.28515625" style="71" customWidth="1"/>
    <col min="2055" max="2055" width="6.7109375" style="71" customWidth="1"/>
    <col min="2056" max="2056" width="11.28515625" style="71" bestFit="1" customWidth="1"/>
    <col min="2057" max="2057" width="12.28515625" style="71" customWidth="1"/>
    <col min="2058" max="2058" width="6.5703125" style="71" bestFit="1" customWidth="1"/>
    <col min="2059" max="2059" width="11.28515625" style="71" bestFit="1" customWidth="1"/>
    <col min="2060" max="2060" width="12.28515625" style="71" customWidth="1"/>
    <col min="2061" max="2061" width="22.28515625" style="71" customWidth="1"/>
    <col min="2062" max="2062" width="16.7109375" style="71" customWidth="1"/>
    <col min="2063" max="2303" width="9.140625" style="71"/>
    <col min="2304" max="2304" width="4.42578125" style="71" customWidth="1"/>
    <col min="2305" max="2305" width="43.42578125" style="71" customWidth="1"/>
    <col min="2306" max="2306" width="14.42578125" style="71" customWidth="1"/>
    <col min="2307" max="2307" width="5.7109375" style="71" customWidth="1"/>
    <col min="2308" max="2308" width="6.7109375" style="71" customWidth="1"/>
    <col min="2309" max="2309" width="14.140625" style="71" bestFit="1" customWidth="1"/>
    <col min="2310" max="2310" width="12.28515625" style="71" customWidth="1"/>
    <col min="2311" max="2311" width="6.7109375" style="71" customWidth="1"/>
    <col min="2312" max="2312" width="11.28515625" style="71" bestFit="1" customWidth="1"/>
    <col min="2313" max="2313" width="12.28515625" style="71" customWidth="1"/>
    <col min="2314" max="2314" width="6.5703125" style="71" bestFit="1" customWidth="1"/>
    <col min="2315" max="2315" width="11.28515625" style="71" bestFit="1" customWidth="1"/>
    <col min="2316" max="2316" width="12.28515625" style="71" customWidth="1"/>
    <col min="2317" max="2317" width="22.28515625" style="71" customWidth="1"/>
    <col min="2318" max="2318" width="16.7109375" style="71" customWidth="1"/>
    <col min="2319" max="2559" width="9.140625" style="71"/>
    <col min="2560" max="2560" width="4.42578125" style="71" customWidth="1"/>
    <col min="2561" max="2561" width="43.42578125" style="71" customWidth="1"/>
    <col min="2562" max="2562" width="14.42578125" style="71" customWidth="1"/>
    <col min="2563" max="2563" width="5.7109375" style="71" customWidth="1"/>
    <col min="2564" max="2564" width="6.7109375" style="71" customWidth="1"/>
    <col min="2565" max="2565" width="14.140625" style="71" bestFit="1" customWidth="1"/>
    <col min="2566" max="2566" width="12.28515625" style="71" customWidth="1"/>
    <col min="2567" max="2567" width="6.7109375" style="71" customWidth="1"/>
    <col min="2568" max="2568" width="11.28515625" style="71" bestFit="1" customWidth="1"/>
    <col min="2569" max="2569" width="12.28515625" style="71" customWidth="1"/>
    <col min="2570" max="2570" width="6.5703125" style="71" bestFit="1" customWidth="1"/>
    <col min="2571" max="2571" width="11.28515625" style="71" bestFit="1" customWidth="1"/>
    <col min="2572" max="2572" width="12.28515625" style="71" customWidth="1"/>
    <col min="2573" max="2573" width="22.28515625" style="71" customWidth="1"/>
    <col min="2574" max="2574" width="16.7109375" style="71" customWidth="1"/>
    <col min="2575" max="2815" width="9.140625" style="71"/>
    <col min="2816" max="2816" width="4.42578125" style="71" customWidth="1"/>
    <col min="2817" max="2817" width="43.42578125" style="71" customWidth="1"/>
    <col min="2818" max="2818" width="14.42578125" style="71" customWidth="1"/>
    <col min="2819" max="2819" width="5.7109375" style="71" customWidth="1"/>
    <col min="2820" max="2820" width="6.7109375" style="71" customWidth="1"/>
    <col min="2821" max="2821" width="14.140625" style="71" bestFit="1" customWidth="1"/>
    <col min="2822" max="2822" width="12.28515625" style="71" customWidth="1"/>
    <col min="2823" max="2823" width="6.7109375" style="71" customWidth="1"/>
    <col min="2824" max="2824" width="11.28515625" style="71" bestFit="1" customWidth="1"/>
    <col min="2825" max="2825" width="12.28515625" style="71" customWidth="1"/>
    <col min="2826" max="2826" width="6.5703125" style="71" bestFit="1" customWidth="1"/>
    <col min="2827" max="2827" width="11.28515625" style="71" bestFit="1" customWidth="1"/>
    <col min="2828" max="2828" width="12.28515625" style="71" customWidth="1"/>
    <col min="2829" max="2829" width="22.28515625" style="71" customWidth="1"/>
    <col min="2830" max="2830" width="16.7109375" style="71" customWidth="1"/>
    <col min="2831" max="3071" width="9.140625" style="71"/>
    <col min="3072" max="3072" width="4.42578125" style="71" customWidth="1"/>
    <col min="3073" max="3073" width="43.42578125" style="71" customWidth="1"/>
    <col min="3074" max="3074" width="14.42578125" style="71" customWidth="1"/>
    <col min="3075" max="3075" width="5.7109375" style="71" customWidth="1"/>
    <col min="3076" max="3076" width="6.7109375" style="71" customWidth="1"/>
    <col min="3077" max="3077" width="14.140625" style="71" bestFit="1" customWidth="1"/>
    <col min="3078" max="3078" width="12.28515625" style="71" customWidth="1"/>
    <col min="3079" max="3079" width="6.7109375" style="71" customWidth="1"/>
    <col min="3080" max="3080" width="11.28515625" style="71" bestFit="1" customWidth="1"/>
    <col min="3081" max="3081" width="12.28515625" style="71" customWidth="1"/>
    <col min="3082" max="3082" width="6.5703125" style="71" bestFit="1" customWidth="1"/>
    <col min="3083" max="3083" width="11.28515625" style="71" bestFit="1" customWidth="1"/>
    <col min="3084" max="3084" width="12.28515625" style="71" customWidth="1"/>
    <col min="3085" max="3085" width="22.28515625" style="71" customWidth="1"/>
    <col min="3086" max="3086" width="16.7109375" style="71" customWidth="1"/>
    <col min="3087" max="3327" width="9.140625" style="71"/>
    <col min="3328" max="3328" width="4.42578125" style="71" customWidth="1"/>
    <col min="3329" max="3329" width="43.42578125" style="71" customWidth="1"/>
    <col min="3330" max="3330" width="14.42578125" style="71" customWidth="1"/>
    <col min="3331" max="3331" width="5.7109375" style="71" customWidth="1"/>
    <col min="3332" max="3332" width="6.7109375" style="71" customWidth="1"/>
    <col min="3333" max="3333" width="14.140625" style="71" bestFit="1" customWidth="1"/>
    <col min="3334" max="3334" width="12.28515625" style="71" customWidth="1"/>
    <col min="3335" max="3335" width="6.7109375" style="71" customWidth="1"/>
    <col min="3336" max="3336" width="11.28515625" style="71" bestFit="1" customWidth="1"/>
    <col min="3337" max="3337" width="12.28515625" style="71" customWidth="1"/>
    <col min="3338" max="3338" width="6.5703125" style="71" bestFit="1" customWidth="1"/>
    <col min="3339" max="3339" width="11.28515625" style="71" bestFit="1" customWidth="1"/>
    <col min="3340" max="3340" width="12.28515625" style="71" customWidth="1"/>
    <col min="3341" max="3341" width="22.28515625" style="71" customWidth="1"/>
    <col min="3342" max="3342" width="16.7109375" style="71" customWidth="1"/>
    <col min="3343" max="3583" width="9.140625" style="71"/>
    <col min="3584" max="3584" width="4.42578125" style="71" customWidth="1"/>
    <col min="3585" max="3585" width="43.42578125" style="71" customWidth="1"/>
    <col min="3586" max="3586" width="14.42578125" style="71" customWidth="1"/>
    <col min="3587" max="3587" width="5.7109375" style="71" customWidth="1"/>
    <col min="3588" max="3588" width="6.7109375" style="71" customWidth="1"/>
    <col min="3589" max="3589" width="14.140625" style="71" bestFit="1" customWidth="1"/>
    <col min="3590" max="3590" width="12.28515625" style="71" customWidth="1"/>
    <col min="3591" max="3591" width="6.7109375" style="71" customWidth="1"/>
    <col min="3592" max="3592" width="11.28515625" style="71" bestFit="1" customWidth="1"/>
    <col min="3593" max="3593" width="12.28515625" style="71" customWidth="1"/>
    <col min="3594" max="3594" width="6.5703125" style="71" bestFit="1" customWidth="1"/>
    <col min="3595" max="3595" width="11.28515625" style="71" bestFit="1" customWidth="1"/>
    <col min="3596" max="3596" width="12.28515625" style="71" customWidth="1"/>
    <col min="3597" max="3597" width="22.28515625" style="71" customWidth="1"/>
    <col min="3598" max="3598" width="16.7109375" style="71" customWidth="1"/>
    <col min="3599" max="3839" width="9.140625" style="71"/>
    <col min="3840" max="3840" width="4.42578125" style="71" customWidth="1"/>
    <col min="3841" max="3841" width="43.42578125" style="71" customWidth="1"/>
    <col min="3842" max="3842" width="14.42578125" style="71" customWidth="1"/>
    <col min="3843" max="3843" width="5.7109375" style="71" customWidth="1"/>
    <col min="3844" max="3844" width="6.7109375" style="71" customWidth="1"/>
    <col min="3845" max="3845" width="14.140625" style="71" bestFit="1" customWidth="1"/>
    <col min="3846" max="3846" width="12.28515625" style="71" customWidth="1"/>
    <col min="3847" max="3847" width="6.7109375" style="71" customWidth="1"/>
    <col min="3848" max="3848" width="11.28515625" style="71" bestFit="1" customWidth="1"/>
    <col min="3849" max="3849" width="12.28515625" style="71" customWidth="1"/>
    <col min="3850" max="3850" width="6.5703125" style="71" bestFit="1" customWidth="1"/>
    <col min="3851" max="3851" width="11.28515625" style="71" bestFit="1" customWidth="1"/>
    <col min="3852" max="3852" width="12.28515625" style="71" customWidth="1"/>
    <col min="3853" max="3853" width="22.28515625" style="71" customWidth="1"/>
    <col min="3854" max="3854" width="16.7109375" style="71" customWidth="1"/>
    <col min="3855" max="4095" width="9.140625" style="71"/>
    <col min="4096" max="4096" width="4.42578125" style="71" customWidth="1"/>
    <col min="4097" max="4097" width="43.42578125" style="71" customWidth="1"/>
    <col min="4098" max="4098" width="14.42578125" style="71" customWidth="1"/>
    <col min="4099" max="4099" width="5.7109375" style="71" customWidth="1"/>
    <col min="4100" max="4100" width="6.7109375" style="71" customWidth="1"/>
    <col min="4101" max="4101" width="14.140625" style="71" bestFit="1" customWidth="1"/>
    <col min="4102" max="4102" width="12.28515625" style="71" customWidth="1"/>
    <col min="4103" max="4103" width="6.7109375" style="71" customWidth="1"/>
    <col min="4104" max="4104" width="11.28515625" style="71" bestFit="1" customWidth="1"/>
    <col min="4105" max="4105" width="12.28515625" style="71" customWidth="1"/>
    <col min="4106" max="4106" width="6.5703125" style="71" bestFit="1" customWidth="1"/>
    <col min="4107" max="4107" width="11.28515625" style="71" bestFit="1" customWidth="1"/>
    <col min="4108" max="4108" width="12.28515625" style="71" customWidth="1"/>
    <col min="4109" max="4109" width="22.28515625" style="71" customWidth="1"/>
    <col min="4110" max="4110" width="16.7109375" style="71" customWidth="1"/>
    <col min="4111" max="4351" width="9.140625" style="71"/>
    <col min="4352" max="4352" width="4.42578125" style="71" customWidth="1"/>
    <col min="4353" max="4353" width="43.42578125" style="71" customWidth="1"/>
    <col min="4354" max="4354" width="14.42578125" style="71" customWidth="1"/>
    <col min="4355" max="4355" width="5.7109375" style="71" customWidth="1"/>
    <col min="4356" max="4356" width="6.7109375" style="71" customWidth="1"/>
    <col min="4357" max="4357" width="14.140625" style="71" bestFit="1" customWidth="1"/>
    <col min="4358" max="4358" width="12.28515625" style="71" customWidth="1"/>
    <col min="4359" max="4359" width="6.7109375" style="71" customWidth="1"/>
    <col min="4360" max="4360" width="11.28515625" style="71" bestFit="1" customWidth="1"/>
    <col min="4361" max="4361" width="12.28515625" style="71" customWidth="1"/>
    <col min="4362" max="4362" width="6.5703125" style="71" bestFit="1" customWidth="1"/>
    <col min="4363" max="4363" width="11.28515625" style="71" bestFit="1" customWidth="1"/>
    <col min="4364" max="4364" width="12.28515625" style="71" customWidth="1"/>
    <col min="4365" max="4365" width="22.28515625" style="71" customWidth="1"/>
    <col min="4366" max="4366" width="16.7109375" style="71" customWidth="1"/>
    <col min="4367" max="4607" width="9.140625" style="71"/>
    <col min="4608" max="4608" width="4.42578125" style="71" customWidth="1"/>
    <col min="4609" max="4609" width="43.42578125" style="71" customWidth="1"/>
    <col min="4610" max="4610" width="14.42578125" style="71" customWidth="1"/>
    <col min="4611" max="4611" width="5.7109375" style="71" customWidth="1"/>
    <col min="4612" max="4612" width="6.7109375" style="71" customWidth="1"/>
    <col min="4613" max="4613" width="14.140625" style="71" bestFit="1" customWidth="1"/>
    <col min="4614" max="4614" width="12.28515625" style="71" customWidth="1"/>
    <col min="4615" max="4615" width="6.7109375" style="71" customWidth="1"/>
    <col min="4616" max="4616" width="11.28515625" style="71" bestFit="1" customWidth="1"/>
    <col min="4617" max="4617" width="12.28515625" style="71" customWidth="1"/>
    <col min="4618" max="4618" width="6.5703125" style="71" bestFit="1" customWidth="1"/>
    <col min="4619" max="4619" width="11.28515625" style="71" bestFit="1" customWidth="1"/>
    <col min="4620" max="4620" width="12.28515625" style="71" customWidth="1"/>
    <col min="4621" max="4621" width="22.28515625" style="71" customWidth="1"/>
    <col min="4622" max="4622" width="16.7109375" style="71" customWidth="1"/>
    <col min="4623" max="4863" width="9.140625" style="71"/>
    <col min="4864" max="4864" width="4.42578125" style="71" customWidth="1"/>
    <col min="4865" max="4865" width="43.42578125" style="71" customWidth="1"/>
    <col min="4866" max="4866" width="14.42578125" style="71" customWidth="1"/>
    <col min="4867" max="4867" width="5.7109375" style="71" customWidth="1"/>
    <col min="4868" max="4868" width="6.7109375" style="71" customWidth="1"/>
    <col min="4869" max="4869" width="14.140625" style="71" bestFit="1" customWidth="1"/>
    <col min="4870" max="4870" width="12.28515625" style="71" customWidth="1"/>
    <col min="4871" max="4871" width="6.7109375" style="71" customWidth="1"/>
    <col min="4872" max="4872" width="11.28515625" style="71" bestFit="1" customWidth="1"/>
    <col min="4873" max="4873" width="12.28515625" style="71" customWidth="1"/>
    <col min="4874" max="4874" width="6.5703125" style="71" bestFit="1" customWidth="1"/>
    <col min="4875" max="4875" width="11.28515625" style="71" bestFit="1" customWidth="1"/>
    <col min="4876" max="4876" width="12.28515625" style="71" customWidth="1"/>
    <col min="4877" max="4877" width="22.28515625" style="71" customWidth="1"/>
    <col min="4878" max="4878" width="16.7109375" style="71" customWidth="1"/>
    <col min="4879" max="5119" width="9.140625" style="71"/>
    <col min="5120" max="5120" width="4.42578125" style="71" customWidth="1"/>
    <col min="5121" max="5121" width="43.42578125" style="71" customWidth="1"/>
    <col min="5122" max="5122" width="14.42578125" style="71" customWidth="1"/>
    <col min="5123" max="5123" width="5.7109375" style="71" customWidth="1"/>
    <col min="5124" max="5124" width="6.7109375" style="71" customWidth="1"/>
    <col min="5125" max="5125" width="14.140625" style="71" bestFit="1" customWidth="1"/>
    <col min="5126" max="5126" width="12.28515625" style="71" customWidth="1"/>
    <col min="5127" max="5127" width="6.7109375" style="71" customWidth="1"/>
    <col min="5128" max="5128" width="11.28515625" style="71" bestFit="1" customWidth="1"/>
    <col min="5129" max="5129" width="12.28515625" style="71" customWidth="1"/>
    <col min="5130" max="5130" width="6.5703125" style="71" bestFit="1" customWidth="1"/>
    <col min="5131" max="5131" width="11.28515625" style="71" bestFit="1" customWidth="1"/>
    <col min="5132" max="5132" width="12.28515625" style="71" customWidth="1"/>
    <col min="5133" max="5133" width="22.28515625" style="71" customWidth="1"/>
    <col min="5134" max="5134" width="16.7109375" style="71" customWidth="1"/>
    <col min="5135" max="5375" width="9.140625" style="71"/>
    <col min="5376" max="5376" width="4.42578125" style="71" customWidth="1"/>
    <col min="5377" max="5377" width="43.42578125" style="71" customWidth="1"/>
    <col min="5378" max="5378" width="14.42578125" style="71" customWidth="1"/>
    <col min="5379" max="5379" width="5.7109375" style="71" customWidth="1"/>
    <col min="5380" max="5380" width="6.7109375" style="71" customWidth="1"/>
    <col min="5381" max="5381" width="14.140625" style="71" bestFit="1" customWidth="1"/>
    <col min="5382" max="5382" width="12.28515625" style="71" customWidth="1"/>
    <col min="5383" max="5383" width="6.7109375" style="71" customWidth="1"/>
    <col min="5384" max="5384" width="11.28515625" style="71" bestFit="1" customWidth="1"/>
    <col min="5385" max="5385" width="12.28515625" style="71" customWidth="1"/>
    <col min="5386" max="5386" width="6.5703125" style="71" bestFit="1" customWidth="1"/>
    <col min="5387" max="5387" width="11.28515625" style="71" bestFit="1" customWidth="1"/>
    <col min="5388" max="5388" width="12.28515625" style="71" customWidth="1"/>
    <col min="5389" max="5389" width="22.28515625" style="71" customWidth="1"/>
    <col min="5390" max="5390" width="16.7109375" style="71" customWidth="1"/>
    <col min="5391" max="5631" width="9.140625" style="71"/>
    <col min="5632" max="5632" width="4.42578125" style="71" customWidth="1"/>
    <col min="5633" max="5633" width="43.42578125" style="71" customWidth="1"/>
    <col min="5634" max="5634" width="14.42578125" style="71" customWidth="1"/>
    <col min="5635" max="5635" width="5.7109375" style="71" customWidth="1"/>
    <col min="5636" max="5636" width="6.7109375" style="71" customWidth="1"/>
    <col min="5637" max="5637" width="14.140625" style="71" bestFit="1" customWidth="1"/>
    <col min="5638" max="5638" width="12.28515625" style="71" customWidth="1"/>
    <col min="5639" max="5639" width="6.7109375" style="71" customWidth="1"/>
    <col min="5640" max="5640" width="11.28515625" style="71" bestFit="1" customWidth="1"/>
    <col min="5641" max="5641" width="12.28515625" style="71" customWidth="1"/>
    <col min="5642" max="5642" width="6.5703125" style="71" bestFit="1" customWidth="1"/>
    <col min="5643" max="5643" width="11.28515625" style="71" bestFit="1" customWidth="1"/>
    <col min="5644" max="5644" width="12.28515625" style="71" customWidth="1"/>
    <col min="5645" max="5645" width="22.28515625" style="71" customWidth="1"/>
    <col min="5646" max="5646" width="16.7109375" style="71" customWidth="1"/>
    <col min="5647" max="5887" width="9.140625" style="71"/>
    <col min="5888" max="5888" width="4.42578125" style="71" customWidth="1"/>
    <col min="5889" max="5889" width="43.42578125" style="71" customWidth="1"/>
    <col min="5890" max="5890" width="14.42578125" style="71" customWidth="1"/>
    <col min="5891" max="5891" width="5.7109375" style="71" customWidth="1"/>
    <col min="5892" max="5892" width="6.7109375" style="71" customWidth="1"/>
    <col min="5893" max="5893" width="14.140625" style="71" bestFit="1" customWidth="1"/>
    <col min="5894" max="5894" width="12.28515625" style="71" customWidth="1"/>
    <col min="5895" max="5895" width="6.7109375" style="71" customWidth="1"/>
    <col min="5896" max="5896" width="11.28515625" style="71" bestFit="1" customWidth="1"/>
    <col min="5897" max="5897" width="12.28515625" style="71" customWidth="1"/>
    <col min="5898" max="5898" width="6.5703125" style="71" bestFit="1" customWidth="1"/>
    <col min="5899" max="5899" width="11.28515625" style="71" bestFit="1" customWidth="1"/>
    <col min="5900" max="5900" width="12.28515625" style="71" customWidth="1"/>
    <col min="5901" max="5901" width="22.28515625" style="71" customWidth="1"/>
    <col min="5902" max="5902" width="16.7109375" style="71" customWidth="1"/>
    <col min="5903" max="6143" width="9.140625" style="71"/>
    <col min="6144" max="6144" width="4.42578125" style="71" customWidth="1"/>
    <col min="6145" max="6145" width="43.42578125" style="71" customWidth="1"/>
    <col min="6146" max="6146" width="14.42578125" style="71" customWidth="1"/>
    <col min="6147" max="6147" width="5.7109375" style="71" customWidth="1"/>
    <col min="6148" max="6148" width="6.7109375" style="71" customWidth="1"/>
    <col min="6149" max="6149" width="14.140625" style="71" bestFit="1" customWidth="1"/>
    <col min="6150" max="6150" width="12.28515625" style="71" customWidth="1"/>
    <col min="6151" max="6151" width="6.7109375" style="71" customWidth="1"/>
    <col min="6152" max="6152" width="11.28515625" style="71" bestFit="1" customWidth="1"/>
    <col min="6153" max="6153" width="12.28515625" style="71" customWidth="1"/>
    <col min="6154" max="6154" width="6.5703125" style="71" bestFit="1" customWidth="1"/>
    <col min="6155" max="6155" width="11.28515625" style="71" bestFit="1" customWidth="1"/>
    <col min="6156" max="6156" width="12.28515625" style="71" customWidth="1"/>
    <col min="6157" max="6157" width="22.28515625" style="71" customWidth="1"/>
    <col min="6158" max="6158" width="16.7109375" style="71" customWidth="1"/>
    <col min="6159" max="6399" width="9.140625" style="71"/>
    <col min="6400" max="6400" width="4.42578125" style="71" customWidth="1"/>
    <col min="6401" max="6401" width="43.42578125" style="71" customWidth="1"/>
    <col min="6402" max="6402" width="14.42578125" style="71" customWidth="1"/>
    <col min="6403" max="6403" width="5.7109375" style="71" customWidth="1"/>
    <col min="6404" max="6404" width="6.7109375" style="71" customWidth="1"/>
    <col min="6405" max="6405" width="14.140625" style="71" bestFit="1" customWidth="1"/>
    <col min="6406" max="6406" width="12.28515625" style="71" customWidth="1"/>
    <col min="6407" max="6407" width="6.7109375" style="71" customWidth="1"/>
    <col min="6408" max="6408" width="11.28515625" style="71" bestFit="1" customWidth="1"/>
    <col min="6409" max="6409" width="12.28515625" style="71" customWidth="1"/>
    <col min="6410" max="6410" width="6.5703125" style="71" bestFit="1" customWidth="1"/>
    <col min="6411" max="6411" width="11.28515625" style="71" bestFit="1" customWidth="1"/>
    <col min="6412" max="6412" width="12.28515625" style="71" customWidth="1"/>
    <col min="6413" max="6413" width="22.28515625" style="71" customWidth="1"/>
    <col min="6414" max="6414" width="16.7109375" style="71" customWidth="1"/>
    <col min="6415" max="6655" width="9.140625" style="71"/>
    <col min="6656" max="6656" width="4.42578125" style="71" customWidth="1"/>
    <col min="6657" max="6657" width="43.42578125" style="71" customWidth="1"/>
    <col min="6658" max="6658" width="14.42578125" style="71" customWidth="1"/>
    <col min="6659" max="6659" width="5.7109375" style="71" customWidth="1"/>
    <col min="6660" max="6660" width="6.7109375" style="71" customWidth="1"/>
    <col min="6661" max="6661" width="14.140625" style="71" bestFit="1" customWidth="1"/>
    <col min="6662" max="6662" width="12.28515625" style="71" customWidth="1"/>
    <col min="6663" max="6663" width="6.7109375" style="71" customWidth="1"/>
    <col min="6664" max="6664" width="11.28515625" style="71" bestFit="1" customWidth="1"/>
    <col min="6665" max="6665" width="12.28515625" style="71" customWidth="1"/>
    <col min="6666" max="6666" width="6.5703125" style="71" bestFit="1" customWidth="1"/>
    <col min="6667" max="6667" width="11.28515625" style="71" bestFit="1" customWidth="1"/>
    <col min="6668" max="6668" width="12.28515625" style="71" customWidth="1"/>
    <col min="6669" max="6669" width="22.28515625" style="71" customWidth="1"/>
    <col min="6670" max="6670" width="16.7109375" style="71" customWidth="1"/>
    <col min="6671" max="6911" width="9.140625" style="71"/>
    <col min="6912" max="6912" width="4.42578125" style="71" customWidth="1"/>
    <col min="6913" max="6913" width="43.42578125" style="71" customWidth="1"/>
    <col min="6914" max="6914" width="14.42578125" style="71" customWidth="1"/>
    <col min="6915" max="6915" width="5.7109375" style="71" customWidth="1"/>
    <col min="6916" max="6916" width="6.7109375" style="71" customWidth="1"/>
    <col min="6917" max="6917" width="14.140625" style="71" bestFit="1" customWidth="1"/>
    <col min="6918" max="6918" width="12.28515625" style="71" customWidth="1"/>
    <col min="6919" max="6919" width="6.7109375" style="71" customWidth="1"/>
    <col min="6920" max="6920" width="11.28515625" style="71" bestFit="1" customWidth="1"/>
    <col min="6921" max="6921" width="12.28515625" style="71" customWidth="1"/>
    <col min="6922" max="6922" width="6.5703125" style="71" bestFit="1" customWidth="1"/>
    <col min="6923" max="6923" width="11.28515625" style="71" bestFit="1" customWidth="1"/>
    <col min="6924" max="6924" width="12.28515625" style="71" customWidth="1"/>
    <col min="6925" max="6925" width="22.28515625" style="71" customWidth="1"/>
    <col min="6926" max="6926" width="16.7109375" style="71" customWidth="1"/>
    <col min="6927" max="7167" width="9.140625" style="71"/>
    <col min="7168" max="7168" width="4.42578125" style="71" customWidth="1"/>
    <col min="7169" max="7169" width="43.42578125" style="71" customWidth="1"/>
    <col min="7170" max="7170" width="14.42578125" style="71" customWidth="1"/>
    <col min="7171" max="7171" width="5.7109375" style="71" customWidth="1"/>
    <col min="7172" max="7172" width="6.7109375" style="71" customWidth="1"/>
    <col min="7173" max="7173" width="14.140625" style="71" bestFit="1" customWidth="1"/>
    <col min="7174" max="7174" width="12.28515625" style="71" customWidth="1"/>
    <col min="7175" max="7175" width="6.7109375" style="71" customWidth="1"/>
    <col min="7176" max="7176" width="11.28515625" style="71" bestFit="1" customWidth="1"/>
    <col min="7177" max="7177" width="12.28515625" style="71" customWidth="1"/>
    <col min="7178" max="7178" width="6.5703125" style="71" bestFit="1" customWidth="1"/>
    <col min="7179" max="7179" width="11.28515625" style="71" bestFit="1" customWidth="1"/>
    <col min="7180" max="7180" width="12.28515625" style="71" customWidth="1"/>
    <col min="7181" max="7181" width="22.28515625" style="71" customWidth="1"/>
    <col min="7182" max="7182" width="16.7109375" style="71" customWidth="1"/>
    <col min="7183" max="7423" width="9.140625" style="71"/>
    <col min="7424" max="7424" width="4.42578125" style="71" customWidth="1"/>
    <col min="7425" max="7425" width="43.42578125" style="71" customWidth="1"/>
    <col min="7426" max="7426" width="14.42578125" style="71" customWidth="1"/>
    <col min="7427" max="7427" width="5.7109375" style="71" customWidth="1"/>
    <col min="7428" max="7428" width="6.7109375" style="71" customWidth="1"/>
    <col min="7429" max="7429" width="14.140625" style="71" bestFit="1" customWidth="1"/>
    <col min="7430" max="7430" width="12.28515625" style="71" customWidth="1"/>
    <col min="7431" max="7431" width="6.7109375" style="71" customWidth="1"/>
    <col min="7432" max="7432" width="11.28515625" style="71" bestFit="1" customWidth="1"/>
    <col min="7433" max="7433" width="12.28515625" style="71" customWidth="1"/>
    <col min="7434" max="7434" width="6.5703125" style="71" bestFit="1" customWidth="1"/>
    <col min="7435" max="7435" width="11.28515625" style="71" bestFit="1" customWidth="1"/>
    <col min="7436" max="7436" width="12.28515625" style="71" customWidth="1"/>
    <col min="7437" max="7437" width="22.28515625" style="71" customWidth="1"/>
    <col min="7438" max="7438" width="16.7109375" style="71" customWidth="1"/>
    <col min="7439" max="7679" width="9.140625" style="71"/>
    <col min="7680" max="7680" width="4.42578125" style="71" customWidth="1"/>
    <col min="7681" max="7681" width="43.42578125" style="71" customWidth="1"/>
    <col min="7682" max="7682" width="14.42578125" style="71" customWidth="1"/>
    <col min="7683" max="7683" width="5.7109375" style="71" customWidth="1"/>
    <col min="7684" max="7684" width="6.7109375" style="71" customWidth="1"/>
    <col min="7685" max="7685" width="14.140625" style="71" bestFit="1" customWidth="1"/>
    <col min="7686" max="7686" width="12.28515625" style="71" customWidth="1"/>
    <col min="7687" max="7687" width="6.7109375" style="71" customWidth="1"/>
    <col min="7688" max="7688" width="11.28515625" style="71" bestFit="1" customWidth="1"/>
    <col min="7689" max="7689" width="12.28515625" style="71" customWidth="1"/>
    <col min="7690" max="7690" width="6.5703125" style="71" bestFit="1" customWidth="1"/>
    <col min="7691" max="7691" width="11.28515625" style="71" bestFit="1" customWidth="1"/>
    <col min="7692" max="7692" width="12.28515625" style="71" customWidth="1"/>
    <col min="7693" max="7693" width="22.28515625" style="71" customWidth="1"/>
    <col min="7694" max="7694" width="16.7109375" style="71" customWidth="1"/>
    <col min="7695" max="7935" width="9.140625" style="71"/>
    <col min="7936" max="7936" width="4.42578125" style="71" customWidth="1"/>
    <col min="7937" max="7937" width="43.42578125" style="71" customWidth="1"/>
    <col min="7938" max="7938" width="14.42578125" style="71" customWidth="1"/>
    <col min="7939" max="7939" width="5.7109375" style="71" customWidth="1"/>
    <col min="7940" max="7940" width="6.7109375" style="71" customWidth="1"/>
    <col min="7941" max="7941" width="14.140625" style="71" bestFit="1" customWidth="1"/>
    <col min="7942" max="7942" width="12.28515625" style="71" customWidth="1"/>
    <col min="7943" max="7943" width="6.7109375" style="71" customWidth="1"/>
    <col min="7944" max="7944" width="11.28515625" style="71" bestFit="1" customWidth="1"/>
    <col min="7945" max="7945" width="12.28515625" style="71" customWidth="1"/>
    <col min="7946" max="7946" width="6.5703125" style="71" bestFit="1" customWidth="1"/>
    <col min="7947" max="7947" width="11.28515625" style="71" bestFit="1" customWidth="1"/>
    <col min="7948" max="7948" width="12.28515625" style="71" customWidth="1"/>
    <col min="7949" max="7949" width="22.28515625" style="71" customWidth="1"/>
    <col min="7950" max="7950" width="16.7109375" style="71" customWidth="1"/>
    <col min="7951" max="8191" width="9.140625" style="71"/>
    <col min="8192" max="8192" width="4.42578125" style="71" customWidth="1"/>
    <col min="8193" max="8193" width="43.42578125" style="71" customWidth="1"/>
    <col min="8194" max="8194" width="14.42578125" style="71" customWidth="1"/>
    <col min="8195" max="8195" width="5.7109375" style="71" customWidth="1"/>
    <col min="8196" max="8196" width="6.7109375" style="71" customWidth="1"/>
    <col min="8197" max="8197" width="14.140625" style="71" bestFit="1" customWidth="1"/>
    <col min="8198" max="8198" width="12.28515625" style="71" customWidth="1"/>
    <col min="8199" max="8199" width="6.7109375" style="71" customWidth="1"/>
    <col min="8200" max="8200" width="11.28515625" style="71" bestFit="1" customWidth="1"/>
    <col min="8201" max="8201" width="12.28515625" style="71" customWidth="1"/>
    <col min="8202" max="8202" width="6.5703125" style="71" bestFit="1" customWidth="1"/>
    <col min="8203" max="8203" width="11.28515625" style="71" bestFit="1" customWidth="1"/>
    <col min="8204" max="8204" width="12.28515625" style="71" customWidth="1"/>
    <col min="8205" max="8205" width="22.28515625" style="71" customWidth="1"/>
    <col min="8206" max="8206" width="16.7109375" style="71" customWidth="1"/>
    <col min="8207" max="8447" width="9.140625" style="71"/>
    <col min="8448" max="8448" width="4.42578125" style="71" customWidth="1"/>
    <col min="8449" max="8449" width="43.42578125" style="71" customWidth="1"/>
    <col min="8450" max="8450" width="14.42578125" style="71" customWidth="1"/>
    <col min="8451" max="8451" width="5.7109375" style="71" customWidth="1"/>
    <col min="8452" max="8452" width="6.7109375" style="71" customWidth="1"/>
    <col min="8453" max="8453" width="14.140625" style="71" bestFit="1" customWidth="1"/>
    <col min="8454" max="8454" width="12.28515625" style="71" customWidth="1"/>
    <col min="8455" max="8455" width="6.7109375" style="71" customWidth="1"/>
    <col min="8456" max="8456" width="11.28515625" style="71" bestFit="1" customWidth="1"/>
    <col min="8457" max="8457" width="12.28515625" style="71" customWidth="1"/>
    <col min="8458" max="8458" width="6.5703125" style="71" bestFit="1" customWidth="1"/>
    <col min="8459" max="8459" width="11.28515625" style="71" bestFit="1" customWidth="1"/>
    <col min="8460" max="8460" width="12.28515625" style="71" customWidth="1"/>
    <col min="8461" max="8461" width="22.28515625" style="71" customWidth="1"/>
    <col min="8462" max="8462" width="16.7109375" style="71" customWidth="1"/>
    <col min="8463" max="8703" width="9.140625" style="71"/>
    <col min="8704" max="8704" width="4.42578125" style="71" customWidth="1"/>
    <col min="8705" max="8705" width="43.42578125" style="71" customWidth="1"/>
    <col min="8706" max="8706" width="14.42578125" style="71" customWidth="1"/>
    <col min="8707" max="8707" width="5.7109375" style="71" customWidth="1"/>
    <col min="8708" max="8708" width="6.7109375" style="71" customWidth="1"/>
    <col min="8709" max="8709" width="14.140625" style="71" bestFit="1" customWidth="1"/>
    <col min="8710" max="8710" width="12.28515625" style="71" customWidth="1"/>
    <col min="8711" max="8711" width="6.7109375" style="71" customWidth="1"/>
    <col min="8712" max="8712" width="11.28515625" style="71" bestFit="1" customWidth="1"/>
    <col min="8713" max="8713" width="12.28515625" style="71" customWidth="1"/>
    <col min="8714" max="8714" width="6.5703125" style="71" bestFit="1" customWidth="1"/>
    <col min="8715" max="8715" width="11.28515625" style="71" bestFit="1" customWidth="1"/>
    <col min="8716" max="8716" width="12.28515625" style="71" customWidth="1"/>
    <col min="8717" max="8717" width="22.28515625" style="71" customWidth="1"/>
    <col min="8718" max="8718" width="16.7109375" style="71" customWidth="1"/>
    <col min="8719" max="8959" width="9.140625" style="71"/>
    <col min="8960" max="8960" width="4.42578125" style="71" customWidth="1"/>
    <col min="8961" max="8961" width="43.42578125" style="71" customWidth="1"/>
    <col min="8962" max="8962" width="14.42578125" style="71" customWidth="1"/>
    <col min="8963" max="8963" width="5.7109375" style="71" customWidth="1"/>
    <col min="8964" max="8964" width="6.7109375" style="71" customWidth="1"/>
    <col min="8965" max="8965" width="14.140625" style="71" bestFit="1" customWidth="1"/>
    <col min="8966" max="8966" width="12.28515625" style="71" customWidth="1"/>
    <col min="8967" max="8967" width="6.7109375" style="71" customWidth="1"/>
    <col min="8968" max="8968" width="11.28515625" style="71" bestFit="1" customWidth="1"/>
    <col min="8969" max="8969" width="12.28515625" style="71" customWidth="1"/>
    <col min="8970" max="8970" width="6.5703125" style="71" bestFit="1" customWidth="1"/>
    <col min="8971" max="8971" width="11.28515625" style="71" bestFit="1" customWidth="1"/>
    <col min="8972" max="8972" width="12.28515625" style="71" customWidth="1"/>
    <col min="8973" max="8973" width="22.28515625" style="71" customWidth="1"/>
    <col min="8974" max="8974" width="16.7109375" style="71" customWidth="1"/>
    <col min="8975" max="9215" width="9.140625" style="71"/>
    <col min="9216" max="9216" width="4.42578125" style="71" customWidth="1"/>
    <col min="9217" max="9217" width="43.42578125" style="71" customWidth="1"/>
    <col min="9218" max="9218" width="14.42578125" style="71" customWidth="1"/>
    <col min="9219" max="9219" width="5.7109375" style="71" customWidth="1"/>
    <col min="9220" max="9220" width="6.7109375" style="71" customWidth="1"/>
    <col min="9221" max="9221" width="14.140625" style="71" bestFit="1" customWidth="1"/>
    <col min="9222" max="9222" width="12.28515625" style="71" customWidth="1"/>
    <col min="9223" max="9223" width="6.7109375" style="71" customWidth="1"/>
    <col min="9224" max="9224" width="11.28515625" style="71" bestFit="1" customWidth="1"/>
    <col min="9225" max="9225" width="12.28515625" style="71" customWidth="1"/>
    <col min="9226" max="9226" width="6.5703125" style="71" bestFit="1" customWidth="1"/>
    <col min="9227" max="9227" width="11.28515625" style="71" bestFit="1" customWidth="1"/>
    <col min="9228" max="9228" width="12.28515625" style="71" customWidth="1"/>
    <col min="9229" max="9229" width="22.28515625" style="71" customWidth="1"/>
    <col min="9230" max="9230" width="16.7109375" style="71" customWidth="1"/>
    <col min="9231" max="9471" width="9.140625" style="71"/>
    <col min="9472" max="9472" width="4.42578125" style="71" customWidth="1"/>
    <col min="9473" max="9473" width="43.42578125" style="71" customWidth="1"/>
    <col min="9474" max="9474" width="14.42578125" style="71" customWidth="1"/>
    <col min="9475" max="9475" width="5.7109375" style="71" customWidth="1"/>
    <col min="9476" max="9476" width="6.7109375" style="71" customWidth="1"/>
    <col min="9477" max="9477" width="14.140625" style="71" bestFit="1" customWidth="1"/>
    <col min="9478" max="9478" width="12.28515625" style="71" customWidth="1"/>
    <col min="9479" max="9479" width="6.7109375" style="71" customWidth="1"/>
    <col min="9480" max="9480" width="11.28515625" style="71" bestFit="1" customWidth="1"/>
    <col min="9481" max="9481" width="12.28515625" style="71" customWidth="1"/>
    <col min="9482" max="9482" width="6.5703125" style="71" bestFit="1" customWidth="1"/>
    <col min="9483" max="9483" width="11.28515625" style="71" bestFit="1" customWidth="1"/>
    <col min="9484" max="9484" width="12.28515625" style="71" customWidth="1"/>
    <col min="9485" max="9485" width="22.28515625" style="71" customWidth="1"/>
    <col min="9486" max="9486" width="16.7109375" style="71" customWidth="1"/>
    <col min="9487" max="9727" width="9.140625" style="71"/>
    <col min="9728" max="9728" width="4.42578125" style="71" customWidth="1"/>
    <col min="9729" max="9729" width="43.42578125" style="71" customWidth="1"/>
    <col min="9730" max="9730" width="14.42578125" style="71" customWidth="1"/>
    <col min="9731" max="9731" width="5.7109375" style="71" customWidth="1"/>
    <col min="9732" max="9732" width="6.7109375" style="71" customWidth="1"/>
    <col min="9733" max="9733" width="14.140625" style="71" bestFit="1" customWidth="1"/>
    <col min="9734" max="9734" width="12.28515625" style="71" customWidth="1"/>
    <col min="9735" max="9735" width="6.7109375" style="71" customWidth="1"/>
    <col min="9736" max="9736" width="11.28515625" style="71" bestFit="1" customWidth="1"/>
    <col min="9737" max="9737" width="12.28515625" style="71" customWidth="1"/>
    <col min="9738" max="9738" width="6.5703125" style="71" bestFit="1" customWidth="1"/>
    <col min="9739" max="9739" width="11.28515625" style="71" bestFit="1" customWidth="1"/>
    <col min="9740" max="9740" width="12.28515625" style="71" customWidth="1"/>
    <col min="9741" max="9741" width="22.28515625" style="71" customWidth="1"/>
    <col min="9742" max="9742" width="16.7109375" style="71" customWidth="1"/>
    <col min="9743" max="9983" width="9.140625" style="71"/>
    <col min="9984" max="9984" width="4.42578125" style="71" customWidth="1"/>
    <col min="9985" max="9985" width="43.42578125" style="71" customWidth="1"/>
    <col min="9986" max="9986" width="14.42578125" style="71" customWidth="1"/>
    <col min="9987" max="9987" width="5.7109375" style="71" customWidth="1"/>
    <col min="9988" max="9988" width="6.7109375" style="71" customWidth="1"/>
    <col min="9989" max="9989" width="14.140625" style="71" bestFit="1" customWidth="1"/>
    <col min="9990" max="9990" width="12.28515625" style="71" customWidth="1"/>
    <col min="9991" max="9991" width="6.7109375" style="71" customWidth="1"/>
    <col min="9992" max="9992" width="11.28515625" style="71" bestFit="1" customWidth="1"/>
    <col min="9993" max="9993" width="12.28515625" style="71" customWidth="1"/>
    <col min="9994" max="9994" width="6.5703125" style="71" bestFit="1" customWidth="1"/>
    <col min="9995" max="9995" width="11.28515625" style="71" bestFit="1" customWidth="1"/>
    <col min="9996" max="9996" width="12.28515625" style="71" customWidth="1"/>
    <col min="9997" max="9997" width="22.28515625" style="71" customWidth="1"/>
    <col min="9998" max="9998" width="16.7109375" style="71" customWidth="1"/>
    <col min="9999" max="10239" width="9.140625" style="71"/>
    <col min="10240" max="10240" width="4.42578125" style="71" customWidth="1"/>
    <col min="10241" max="10241" width="43.42578125" style="71" customWidth="1"/>
    <col min="10242" max="10242" width="14.42578125" style="71" customWidth="1"/>
    <col min="10243" max="10243" width="5.7109375" style="71" customWidth="1"/>
    <col min="10244" max="10244" width="6.7109375" style="71" customWidth="1"/>
    <col min="10245" max="10245" width="14.140625" style="71" bestFit="1" customWidth="1"/>
    <col min="10246" max="10246" width="12.28515625" style="71" customWidth="1"/>
    <col min="10247" max="10247" width="6.7109375" style="71" customWidth="1"/>
    <col min="10248" max="10248" width="11.28515625" style="71" bestFit="1" customWidth="1"/>
    <col min="10249" max="10249" width="12.28515625" style="71" customWidth="1"/>
    <col min="10250" max="10250" width="6.5703125" style="71" bestFit="1" customWidth="1"/>
    <col min="10251" max="10251" width="11.28515625" style="71" bestFit="1" customWidth="1"/>
    <col min="10252" max="10252" width="12.28515625" style="71" customWidth="1"/>
    <col min="10253" max="10253" width="22.28515625" style="71" customWidth="1"/>
    <col min="10254" max="10254" width="16.7109375" style="71" customWidth="1"/>
    <col min="10255" max="10495" width="9.140625" style="71"/>
    <col min="10496" max="10496" width="4.42578125" style="71" customWidth="1"/>
    <col min="10497" max="10497" width="43.42578125" style="71" customWidth="1"/>
    <col min="10498" max="10498" width="14.42578125" style="71" customWidth="1"/>
    <col min="10499" max="10499" width="5.7109375" style="71" customWidth="1"/>
    <col min="10500" max="10500" width="6.7109375" style="71" customWidth="1"/>
    <col min="10501" max="10501" width="14.140625" style="71" bestFit="1" customWidth="1"/>
    <col min="10502" max="10502" width="12.28515625" style="71" customWidth="1"/>
    <col min="10503" max="10503" width="6.7109375" style="71" customWidth="1"/>
    <col min="10504" max="10504" width="11.28515625" style="71" bestFit="1" customWidth="1"/>
    <col min="10505" max="10505" width="12.28515625" style="71" customWidth="1"/>
    <col min="10506" max="10506" width="6.5703125" style="71" bestFit="1" customWidth="1"/>
    <col min="10507" max="10507" width="11.28515625" style="71" bestFit="1" customWidth="1"/>
    <col min="10508" max="10508" width="12.28515625" style="71" customWidth="1"/>
    <col min="10509" max="10509" width="22.28515625" style="71" customWidth="1"/>
    <col min="10510" max="10510" width="16.7109375" style="71" customWidth="1"/>
    <col min="10511" max="10751" width="9.140625" style="71"/>
    <col min="10752" max="10752" width="4.42578125" style="71" customWidth="1"/>
    <col min="10753" max="10753" width="43.42578125" style="71" customWidth="1"/>
    <col min="10754" max="10754" width="14.42578125" style="71" customWidth="1"/>
    <col min="10755" max="10755" width="5.7109375" style="71" customWidth="1"/>
    <col min="10756" max="10756" width="6.7109375" style="71" customWidth="1"/>
    <col min="10757" max="10757" width="14.140625" style="71" bestFit="1" customWidth="1"/>
    <col min="10758" max="10758" width="12.28515625" style="71" customWidth="1"/>
    <col min="10759" max="10759" width="6.7109375" style="71" customWidth="1"/>
    <col min="10760" max="10760" width="11.28515625" style="71" bestFit="1" customWidth="1"/>
    <col min="10761" max="10761" width="12.28515625" style="71" customWidth="1"/>
    <col min="10762" max="10762" width="6.5703125" style="71" bestFit="1" customWidth="1"/>
    <col min="10763" max="10763" width="11.28515625" style="71" bestFit="1" customWidth="1"/>
    <col min="10764" max="10764" width="12.28515625" style="71" customWidth="1"/>
    <col min="10765" max="10765" width="22.28515625" style="71" customWidth="1"/>
    <col min="10766" max="10766" width="16.7109375" style="71" customWidth="1"/>
    <col min="10767" max="11007" width="9.140625" style="71"/>
    <col min="11008" max="11008" width="4.42578125" style="71" customWidth="1"/>
    <col min="11009" max="11009" width="43.42578125" style="71" customWidth="1"/>
    <col min="11010" max="11010" width="14.42578125" style="71" customWidth="1"/>
    <col min="11011" max="11011" width="5.7109375" style="71" customWidth="1"/>
    <col min="11012" max="11012" width="6.7109375" style="71" customWidth="1"/>
    <col min="11013" max="11013" width="14.140625" style="71" bestFit="1" customWidth="1"/>
    <col min="11014" max="11014" width="12.28515625" style="71" customWidth="1"/>
    <col min="11015" max="11015" width="6.7109375" style="71" customWidth="1"/>
    <col min="11016" max="11016" width="11.28515625" style="71" bestFit="1" customWidth="1"/>
    <col min="11017" max="11017" width="12.28515625" style="71" customWidth="1"/>
    <col min="11018" max="11018" width="6.5703125" style="71" bestFit="1" customWidth="1"/>
    <col min="11019" max="11019" width="11.28515625" style="71" bestFit="1" customWidth="1"/>
    <col min="11020" max="11020" width="12.28515625" style="71" customWidth="1"/>
    <col min="11021" max="11021" width="22.28515625" style="71" customWidth="1"/>
    <col min="11022" max="11022" width="16.7109375" style="71" customWidth="1"/>
    <col min="11023" max="11263" width="9.140625" style="71"/>
    <col min="11264" max="11264" width="4.42578125" style="71" customWidth="1"/>
    <col min="11265" max="11265" width="43.42578125" style="71" customWidth="1"/>
    <col min="11266" max="11266" width="14.42578125" style="71" customWidth="1"/>
    <col min="11267" max="11267" width="5.7109375" style="71" customWidth="1"/>
    <col min="11268" max="11268" width="6.7109375" style="71" customWidth="1"/>
    <col min="11269" max="11269" width="14.140625" style="71" bestFit="1" customWidth="1"/>
    <col min="11270" max="11270" width="12.28515625" style="71" customWidth="1"/>
    <col min="11271" max="11271" width="6.7109375" style="71" customWidth="1"/>
    <col min="11272" max="11272" width="11.28515625" style="71" bestFit="1" customWidth="1"/>
    <col min="11273" max="11273" width="12.28515625" style="71" customWidth="1"/>
    <col min="11274" max="11274" width="6.5703125" style="71" bestFit="1" customWidth="1"/>
    <col min="11275" max="11275" width="11.28515625" style="71" bestFit="1" customWidth="1"/>
    <col min="11276" max="11276" width="12.28515625" style="71" customWidth="1"/>
    <col min="11277" max="11277" width="22.28515625" style="71" customWidth="1"/>
    <col min="11278" max="11278" width="16.7109375" style="71" customWidth="1"/>
    <col min="11279" max="11519" width="9.140625" style="71"/>
    <col min="11520" max="11520" width="4.42578125" style="71" customWidth="1"/>
    <col min="11521" max="11521" width="43.42578125" style="71" customWidth="1"/>
    <col min="11522" max="11522" width="14.42578125" style="71" customWidth="1"/>
    <col min="11523" max="11523" width="5.7109375" style="71" customWidth="1"/>
    <col min="11524" max="11524" width="6.7109375" style="71" customWidth="1"/>
    <col min="11525" max="11525" width="14.140625" style="71" bestFit="1" customWidth="1"/>
    <col min="11526" max="11526" width="12.28515625" style="71" customWidth="1"/>
    <col min="11527" max="11527" width="6.7109375" style="71" customWidth="1"/>
    <col min="11528" max="11528" width="11.28515625" style="71" bestFit="1" customWidth="1"/>
    <col min="11529" max="11529" width="12.28515625" style="71" customWidth="1"/>
    <col min="11530" max="11530" width="6.5703125" style="71" bestFit="1" customWidth="1"/>
    <col min="11531" max="11531" width="11.28515625" style="71" bestFit="1" customWidth="1"/>
    <col min="11532" max="11532" width="12.28515625" style="71" customWidth="1"/>
    <col min="11533" max="11533" width="22.28515625" style="71" customWidth="1"/>
    <col min="11534" max="11534" width="16.7109375" style="71" customWidth="1"/>
    <col min="11535" max="11775" width="9.140625" style="71"/>
    <col min="11776" max="11776" width="4.42578125" style="71" customWidth="1"/>
    <col min="11777" max="11777" width="43.42578125" style="71" customWidth="1"/>
    <col min="11778" max="11778" width="14.42578125" style="71" customWidth="1"/>
    <col min="11779" max="11779" width="5.7109375" style="71" customWidth="1"/>
    <col min="11780" max="11780" width="6.7109375" style="71" customWidth="1"/>
    <col min="11781" max="11781" width="14.140625" style="71" bestFit="1" customWidth="1"/>
    <col min="11782" max="11782" width="12.28515625" style="71" customWidth="1"/>
    <col min="11783" max="11783" width="6.7109375" style="71" customWidth="1"/>
    <col min="11784" max="11784" width="11.28515625" style="71" bestFit="1" customWidth="1"/>
    <col min="11785" max="11785" width="12.28515625" style="71" customWidth="1"/>
    <col min="11786" max="11786" width="6.5703125" style="71" bestFit="1" customWidth="1"/>
    <col min="11787" max="11787" width="11.28515625" style="71" bestFit="1" customWidth="1"/>
    <col min="11788" max="11788" width="12.28515625" style="71" customWidth="1"/>
    <col min="11789" max="11789" width="22.28515625" style="71" customWidth="1"/>
    <col min="11790" max="11790" width="16.7109375" style="71" customWidth="1"/>
    <col min="11791" max="12031" width="9.140625" style="71"/>
    <col min="12032" max="12032" width="4.42578125" style="71" customWidth="1"/>
    <col min="12033" max="12033" width="43.42578125" style="71" customWidth="1"/>
    <col min="12034" max="12034" width="14.42578125" style="71" customWidth="1"/>
    <col min="12035" max="12035" width="5.7109375" style="71" customWidth="1"/>
    <col min="12036" max="12036" width="6.7109375" style="71" customWidth="1"/>
    <col min="12037" max="12037" width="14.140625" style="71" bestFit="1" customWidth="1"/>
    <col min="12038" max="12038" width="12.28515625" style="71" customWidth="1"/>
    <col min="12039" max="12039" width="6.7109375" style="71" customWidth="1"/>
    <col min="12040" max="12040" width="11.28515625" style="71" bestFit="1" customWidth="1"/>
    <col min="12041" max="12041" width="12.28515625" style="71" customWidth="1"/>
    <col min="12042" max="12042" width="6.5703125" style="71" bestFit="1" customWidth="1"/>
    <col min="12043" max="12043" width="11.28515625" style="71" bestFit="1" customWidth="1"/>
    <col min="12044" max="12044" width="12.28515625" style="71" customWidth="1"/>
    <col min="12045" max="12045" width="22.28515625" style="71" customWidth="1"/>
    <col min="12046" max="12046" width="16.7109375" style="71" customWidth="1"/>
    <col min="12047" max="12287" width="9.140625" style="71"/>
    <col min="12288" max="12288" width="4.42578125" style="71" customWidth="1"/>
    <col min="12289" max="12289" width="43.42578125" style="71" customWidth="1"/>
    <col min="12290" max="12290" width="14.42578125" style="71" customWidth="1"/>
    <col min="12291" max="12291" width="5.7109375" style="71" customWidth="1"/>
    <col min="12292" max="12292" width="6.7109375" style="71" customWidth="1"/>
    <col min="12293" max="12293" width="14.140625" style="71" bestFit="1" customWidth="1"/>
    <col min="12294" max="12294" width="12.28515625" style="71" customWidth="1"/>
    <col min="12295" max="12295" width="6.7109375" style="71" customWidth="1"/>
    <col min="12296" max="12296" width="11.28515625" style="71" bestFit="1" customWidth="1"/>
    <col min="12297" max="12297" width="12.28515625" style="71" customWidth="1"/>
    <col min="12298" max="12298" width="6.5703125" style="71" bestFit="1" customWidth="1"/>
    <col min="12299" max="12299" width="11.28515625" style="71" bestFit="1" customWidth="1"/>
    <col min="12300" max="12300" width="12.28515625" style="71" customWidth="1"/>
    <col min="12301" max="12301" width="22.28515625" style="71" customWidth="1"/>
    <col min="12302" max="12302" width="16.7109375" style="71" customWidth="1"/>
    <col min="12303" max="12543" width="9.140625" style="71"/>
    <col min="12544" max="12544" width="4.42578125" style="71" customWidth="1"/>
    <col min="12545" max="12545" width="43.42578125" style="71" customWidth="1"/>
    <col min="12546" max="12546" width="14.42578125" style="71" customWidth="1"/>
    <col min="12547" max="12547" width="5.7109375" style="71" customWidth="1"/>
    <col min="12548" max="12548" width="6.7109375" style="71" customWidth="1"/>
    <col min="12549" max="12549" width="14.140625" style="71" bestFit="1" customWidth="1"/>
    <col min="12550" max="12550" width="12.28515625" style="71" customWidth="1"/>
    <col min="12551" max="12551" width="6.7109375" style="71" customWidth="1"/>
    <col min="12552" max="12552" width="11.28515625" style="71" bestFit="1" customWidth="1"/>
    <col min="12553" max="12553" width="12.28515625" style="71" customWidth="1"/>
    <col min="12554" max="12554" width="6.5703125" style="71" bestFit="1" customWidth="1"/>
    <col min="12555" max="12555" width="11.28515625" style="71" bestFit="1" customWidth="1"/>
    <col min="12556" max="12556" width="12.28515625" style="71" customWidth="1"/>
    <col min="12557" max="12557" width="22.28515625" style="71" customWidth="1"/>
    <col min="12558" max="12558" width="16.7109375" style="71" customWidth="1"/>
    <col min="12559" max="12799" width="9.140625" style="71"/>
    <col min="12800" max="12800" width="4.42578125" style="71" customWidth="1"/>
    <col min="12801" max="12801" width="43.42578125" style="71" customWidth="1"/>
    <col min="12802" max="12802" width="14.42578125" style="71" customWidth="1"/>
    <col min="12803" max="12803" width="5.7109375" style="71" customWidth="1"/>
    <col min="12804" max="12804" width="6.7109375" style="71" customWidth="1"/>
    <col min="12805" max="12805" width="14.140625" style="71" bestFit="1" customWidth="1"/>
    <col min="12806" max="12806" width="12.28515625" style="71" customWidth="1"/>
    <col min="12807" max="12807" width="6.7109375" style="71" customWidth="1"/>
    <col min="12808" max="12808" width="11.28515625" style="71" bestFit="1" customWidth="1"/>
    <col min="12809" max="12809" width="12.28515625" style="71" customWidth="1"/>
    <col min="12810" max="12810" width="6.5703125" style="71" bestFit="1" customWidth="1"/>
    <col min="12811" max="12811" width="11.28515625" style="71" bestFit="1" customWidth="1"/>
    <col min="12812" max="12812" width="12.28515625" style="71" customWidth="1"/>
    <col min="12813" max="12813" width="22.28515625" style="71" customWidth="1"/>
    <col min="12814" max="12814" width="16.7109375" style="71" customWidth="1"/>
    <col min="12815" max="13055" width="9.140625" style="71"/>
    <col min="13056" max="13056" width="4.42578125" style="71" customWidth="1"/>
    <col min="13057" max="13057" width="43.42578125" style="71" customWidth="1"/>
    <col min="13058" max="13058" width="14.42578125" style="71" customWidth="1"/>
    <col min="13059" max="13059" width="5.7109375" style="71" customWidth="1"/>
    <col min="13060" max="13060" width="6.7109375" style="71" customWidth="1"/>
    <col min="13061" max="13061" width="14.140625" style="71" bestFit="1" customWidth="1"/>
    <col min="13062" max="13062" width="12.28515625" style="71" customWidth="1"/>
    <col min="13063" max="13063" width="6.7109375" style="71" customWidth="1"/>
    <col min="13064" max="13064" width="11.28515625" style="71" bestFit="1" customWidth="1"/>
    <col min="13065" max="13065" width="12.28515625" style="71" customWidth="1"/>
    <col min="13066" max="13066" width="6.5703125" style="71" bestFit="1" customWidth="1"/>
    <col min="13067" max="13067" width="11.28515625" style="71" bestFit="1" customWidth="1"/>
    <col min="13068" max="13068" width="12.28515625" style="71" customWidth="1"/>
    <col min="13069" max="13069" width="22.28515625" style="71" customWidth="1"/>
    <col min="13070" max="13070" width="16.7109375" style="71" customWidth="1"/>
    <col min="13071" max="13311" width="9.140625" style="71"/>
    <col min="13312" max="13312" width="4.42578125" style="71" customWidth="1"/>
    <col min="13313" max="13313" width="43.42578125" style="71" customWidth="1"/>
    <col min="13314" max="13314" width="14.42578125" style="71" customWidth="1"/>
    <col min="13315" max="13315" width="5.7109375" style="71" customWidth="1"/>
    <col min="13316" max="13316" width="6.7109375" style="71" customWidth="1"/>
    <col min="13317" max="13317" width="14.140625" style="71" bestFit="1" customWidth="1"/>
    <col min="13318" max="13318" width="12.28515625" style="71" customWidth="1"/>
    <col min="13319" max="13319" width="6.7109375" style="71" customWidth="1"/>
    <col min="13320" max="13320" width="11.28515625" style="71" bestFit="1" customWidth="1"/>
    <col min="13321" max="13321" width="12.28515625" style="71" customWidth="1"/>
    <col min="13322" max="13322" width="6.5703125" style="71" bestFit="1" customWidth="1"/>
    <col min="13323" max="13323" width="11.28515625" style="71" bestFit="1" customWidth="1"/>
    <col min="13324" max="13324" width="12.28515625" style="71" customWidth="1"/>
    <col min="13325" max="13325" width="22.28515625" style="71" customWidth="1"/>
    <col min="13326" max="13326" width="16.7109375" style="71" customWidth="1"/>
    <col min="13327" max="13567" width="9.140625" style="71"/>
    <col min="13568" max="13568" width="4.42578125" style="71" customWidth="1"/>
    <col min="13569" max="13569" width="43.42578125" style="71" customWidth="1"/>
    <col min="13570" max="13570" width="14.42578125" style="71" customWidth="1"/>
    <col min="13571" max="13571" width="5.7109375" style="71" customWidth="1"/>
    <col min="13572" max="13572" width="6.7109375" style="71" customWidth="1"/>
    <col min="13573" max="13573" width="14.140625" style="71" bestFit="1" customWidth="1"/>
    <col min="13574" max="13574" width="12.28515625" style="71" customWidth="1"/>
    <col min="13575" max="13575" width="6.7109375" style="71" customWidth="1"/>
    <col min="13576" max="13576" width="11.28515625" style="71" bestFit="1" customWidth="1"/>
    <col min="13577" max="13577" width="12.28515625" style="71" customWidth="1"/>
    <col min="13578" max="13578" width="6.5703125" style="71" bestFit="1" customWidth="1"/>
    <col min="13579" max="13579" width="11.28515625" style="71" bestFit="1" customWidth="1"/>
    <col min="13580" max="13580" width="12.28515625" style="71" customWidth="1"/>
    <col min="13581" max="13581" width="22.28515625" style="71" customWidth="1"/>
    <col min="13582" max="13582" width="16.7109375" style="71" customWidth="1"/>
    <col min="13583" max="13823" width="9.140625" style="71"/>
    <col min="13824" max="13824" width="4.42578125" style="71" customWidth="1"/>
    <col min="13825" max="13825" width="43.42578125" style="71" customWidth="1"/>
    <col min="13826" max="13826" width="14.42578125" style="71" customWidth="1"/>
    <col min="13827" max="13827" width="5.7109375" style="71" customWidth="1"/>
    <col min="13828" max="13828" width="6.7109375" style="71" customWidth="1"/>
    <col min="13829" max="13829" width="14.140625" style="71" bestFit="1" customWidth="1"/>
    <col min="13830" max="13830" width="12.28515625" style="71" customWidth="1"/>
    <col min="13831" max="13831" width="6.7109375" style="71" customWidth="1"/>
    <col min="13832" max="13832" width="11.28515625" style="71" bestFit="1" customWidth="1"/>
    <col min="13833" max="13833" width="12.28515625" style="71" customWidth="1"/>
    <col min="13834" max="13834" width="6.5703125" style="71" bestFit="1" customWidth="1"/>
    <col min="13835" max="13835" width="11.28515625" style="71" bestFit="1" customWidth="1"/>
    <col min="13836" max="13836" width="12.28515625" style="71" customWidth="1"/>
    <col min="13837" max="13837" width="22.28515625" style="71" customWidth="1"/>
    <col min="13838" max="13838" width="16.7109375" style="71" customWidth="1"/>
    <col min="13839" max="14079" width="9.140625" style="71"/>
    <col min="14080" max="14080" width="4.42578125" style="71" customWidth="1"/>
    <col min="14081" max="14081" width="43.42578125" style="71" customWidth="1"/>
    <col min="14082" max="14082" width="14.42578125" style="71" customWidth="1"/>
    <col min="14083" max="14083" width="5.7109375" style="71" customWidth="1"/>
    <col min="14084" max="14084" width="6.7109375" style="71" customWidth="1"/>
    <col min="14085" max="14085" width="14.140625" style="71" bestFit="1" customWidth="1"/>
    <col min="14086" max="14086" width="12.28515625" style="71" customWidth="1"/>
    <col min="14087" max="14087" width="6.7109375" style="71" customWidth="1"/>
    <col min="14088" max="14088" width="11.28515625" style="71" bestFit="1" customWidth="1"/>
    <col min="14089" max="14089" width="12.28515625" style="71" customWidth="1"/>
    <col min="14090" max="14090" width="6.5703125" style="71" bestFit="1" customWidth="1"/>
    <col min="14091" max="14091" width="11.28515625" style="71" bestFit="1" customWidth="1"/>
    <col min="14092" max="14092" width="12.28515625" style="71" customWidth="1"/>
    <col min="14093" max="14093" width="22.28515625" style="71" customWidth="1"/>
    <col min="14094" max="14094" width="16.7109375" style="71" customWidth="1"/>
    <col min="14095" max="14335" width="9.140625" style="71"/>
    <col min="14336" max="14336" width="4.42578125" style="71" customWidth="1"/>
    <col min="14337" max="14337" width="43.42578125" style="71" customWidth="1"/>
    <col min="14338" max="14338" width="14.42578125" style="71" customWidth="1"/>
    <col min="14339" max="14339" width="5.7109375" style="71" customWidth="1"/>
    <col min="14340" max="14340" width="6.7109375" style="71" customWidth="1"/>
    <col min="14341" max="14341" width="14.140625" style="71" bestFit="1" customWidth="1"/>
    <col min="14342" max="14342" width="12.28515625" style="71" customWidth="1"/>
    <col min="14343" max="14343" width="6.7109375" style="71" customWidth="1"/>
    <col min="14344" max="14344" width="11.28515625" style="71" bestFit="1" customWidth="1"/>
    <col min="14345" max="14345" width="12.28515625" style="71" customWidth="1"/>
    <col min="14346" max="14346" width="6.5703125" style="71" bestFit="1" customWidth="1"/>
    <col min="14347" max="14347" width="11.28515625" style="71" bestFit="1" customWidth="1"/>
    <col min="14348" max="14348" width="12.28515625" style="71" customWidth="1"/>
    <col min="14349" max="14349" width="22.28515625" style="71" customWidth="1"/>
    <col min="14350" max="14350" width="16.7109375" style="71" customWidth="1"/>
    <col min="14351" max="14591" width="9.140625" style="71"/>
    <col min="14592" max="14592" width="4.42578125" style="71" customWidth="1"/>
    <col min="14593" max="14593" width="43.42578125" style="71" customWidth="1"/>
    <col min="14594" max="14594" width="14.42578125" style="71" customWidth="1"/>
    <col min="14595" max="14595" width="5.7109375" style="71" customWidth="1"/>
    <col min="14596" max="14596" width="6.7109375" style="71" customWidth="1"/>
    <col min="14597" max="14597" width="14.140625" style="71" bestFit="1" customWidth="1"/>
    <col min="14598" max="14598" width="12.28515625" style="71" customWidth="1"/>
    <col min="14599" max="14599" width="6.7109375" style="71" customWidth="1"/>
    <col min="14600" max="14600" width="11.28515625" style="71" bestFit="1" customWidth="1"/>
    <col min="14601" max="14601" width="12.28515625" style="71" customWidth="1"/>
    <col min="14602" max="14602" width="6.5703125" style="71" bestFit="1" customWidth="1"/>
    <col min="14603" max="14603" width="11.28515625" style="71" bestFit="1" customWidth="1"/>
    <col min="14604" max="14604" width="12.28515625" style="71" customWidth="1"/>
    <col min="14605" max="14605" width="22.28515625" style="71" customWidth="1"/>
    <col min="14606" max="14606" width="16.7109375" style="71" customWidth="1"/>
    <col min="14607" max="14847" width="9.140625" style="71"/>
    <col min="14848" max="14848" width="4.42578125" style="71" customWidth="1"/>
    <col min="14849" max="14849" width="43.42578125" style="71" customWidth="1"/>
    <col min="14850" max="14850" width="14.42578125" style="71" customWidth="1"/>
    <col min="14851" max="14851" width="5.7109375" style="71" customWidth="1"/>
    <col min="14852" max="14852" width="6.7109375" style="71" customWidth="1"/>
    <col min="14853" max="14853" width="14.140625" style="71" bestFit="1" customWidth="1"/>
    <col min="14854" max="14854" width="12.28515625" style="71" customWidth="1"/>
    <col min="14855" max="14855" width="6.7109375" style="71" customWidth="1"/>
    <col min="14856" max="14856" width="11.28515625" style="71" bestFit="1" customWidth="1"/>
    <col min="14857" max="14857" width="12.28515625" style="71" customWidth="1"/>
    <col min="14858" max="14858" width="6.5703125" style="71" bestFit="1" customWidth="1"/>
    <col min="14859" max="14859" width="11.28515625" style="71" bestFit="1" customWidth="1"/>
    <col min="14860" max="14860" width="12.28515625" style="71" customWidth="1"/>
    <col min="14861" max="14861" width="22.28515625" style="71" customWidth="1"/>
    <col min="14862" max="14862" width="16.7109375" style="71" customWidth="1"/>
    <col min="14863" max="15103" width="9.140625" style="71"/>
    <col min="15104" max="15104" width="4.42578125" style="71" customWidth="1"/>
    <col min="15105" max="15105" width="43.42578125" style="71" customWidth="1"/>
    <col min="15106" max="15106" width="14.42578125" style="71" customWidth="1"/>
    <col min="15107" max="15107" width="5.7109375" style="71" customWidth="1"/>
    <col min="15108" max="15108" width="6.7109375" style="71" customWidth="1"/>
    <col min="15109" max="15109" width="14.140625" style="71" bestFit="1" customWidth="1"/>
    <col min="15110" max="15110" width="12.28515625" style="71" customWidth="1"/>
    <col min="15111" max="15111" width="6.7109375" style="71" customWidth="1"/>
    <col min="15112" max="15112" width="11.28515625" style="71" bestFit="1" customWidth="1"/>
    <col min="15113" max="15113" width="12.28515625" style="71" customWidth="1"/>
    <col min="15114" max="15114" width="6.5703125" style="71" bestFit="1" customWidth="1"/>
    <col min="15115" max="15115" width="11.28515625" style="71" bestFit="1" customWidth="1"/>
    <col min="15116" max="15116" width="12.28515625" style="71" customWidth="1"/>
    <col min="15117" max="15117" width="22.28515625" style="71" customWidth="1"/>
    <col min="15118" max="15118" width="16.7109375" style="71" customWidth="1"/>
    <col min="15119" max="15359" width="9.140625" style="71"/>
    <col min="15360" max="15360" width="4.42578125" style="71" customWidth="1"/>
    <col min="15361" max="15361" width="43.42578125" style="71" customWidth="1"/>
    <col min="15362" max="15362" width="14.42578125" style="71" customWidth="1"/>
    <col min="15363" max="15363" width="5.7109375" style="71" customWidth="1"/>
    <col min="15364" max="15364" width="6.7109375" style="71" customWidth="1"/>
    <col min="15365" max="15365" width="14.140625" style="71" bestFit="1" customWidth="1"/>
    <col min="15366" max="15366" width="12.28515625" style="71" customWidth="1"/>
    <col min="15367" max="15367" width="6.7109375" style="71" customWidth="1"/>
    <col min="15368" max="15368" width="11.28515625" style="71" bestFit="1" customWidth="1"/>
    <col min="15369" max="15369" width="12.28515625" style="71" customWidth="1"/>
    <col min="15370" max="15370" width="6.5703125" style="71" bestFit="1" customWidth="1"/>
    <col min="15371" max="15371" width="11.28515625" style="71" bestFit="1" customWidth="1"/>
    <col min="15372" max="15372" width="12.28515625" style="71" customWidth="1"/>
    <col min="15373" max="15373" width="22.28515625" style="71" customWidth="1"/>
    <col min="15374" max="15374" width="16.7109375" style="71" customWidth="1"/>
    <col min="15375" max="15615" width="9.140625" style="71"/>
    <col min="15616" max="15616" width="4.42578125" style="71" customWidth="1"/>
    <col min="15617" max="15617" width="43.42578125" style="71" customWidth="1"/>
    <col min="15618" max="15618" width="14.42578125" style="71" customWidth="1"/>
    <col min="15619" max="15619" width="5.7109375" style="71" customWidth="1"/>
    <col min="15620" max="15620" width="6.7109375" style="71" customWidth="1"/>
    <col min="15621" max="15621" width="14.140625" style="71" bestFit="1" customWidth="1"/>
    <col min="15622" max="15622" width="12.28515625" style="71" customWidth="1"/>
    <col min="15623" max="15623" width="6.7109375" style="71" customWidth="1"/>
    <col min="15624" max="15624" width="11.28515625" style="71" bestFit="1" customWidth="1"/>
    <col min="15625" max="15625" width="12.28515625" style="71" customWidth="1"/>
    <col min="15626" max="15626" width="6.5703125" style="71" bestFit="1" customWidth="1"/>
    <col min="15627" max="15627" width="11.28515625" style="71" bestFit="1" customWidth="1"/>
    <col min="15628" max="15628" width="12.28515625" style="71" customWidth="1"/>
    <col min="15629" max="15629" width="22.28515625" style="71" customWidth="1"/>
    <col min="15630" max="15630" width="16.7109375" style="71" customWidth="1"/>
    <col min="15631" max="15871" width="9.140625" style="71"/>
    <col min="15872" max="15872" width="4.42578125" style="71" customWidth="1"/>
    <col min="15873" max="15873" width="43.42578125" style="71" customWidth="1"/>
    <col min="15874" max="15874" width="14.42578125" style="71" customWidth="1"/>
    <col min="15875" max="15875" width="5.7109375" style="71" customWidth="1"/>
    <col min="15876" max="15876" width="6.7109375" style="71" customWidth="1"/>
    <col min="15877" max="15877" width="14.140625" style="71" bestFit="1" customWidth="1"/>
    <col min="15878" max="15878" width="12.28515625" style="71" customWidth="1"/>
    <col min="15879" max="15879" width="6.7109375" style="71" customWidth="1"/>
    <col min="15880" max="15880" width="11.28515625" style="71" bestFit="1" customWidth="1"/>
    <col min="15881" max="15881" width="12.28515625" style="71" customWidth="1"/>
    <col min="15882" max="15882" width="6.5703125" style="71" bestFit="1" customWidth="1"/>
    <col min="15883" max="15883" width="11.28515625" style="71" bestFit="1" customWidth="1"/>
    <col min="15884" max="15884" width="12.28515625" style="71" customWidth="1"/>
    <col min="15885" max="15885" width="22.28515625" style="71" customWidth="1"/>
    <col min="15886" max="15886" width="16.7109375" style="71" customWidth="1"/>
    <col min="15887" max="16127" width="9.140625" style="71"/>
    <col min="16128" max="16128" width="4.42578125" style="71" customWidth="1"/>
    <col min="16129" max="16129" width="43.42578125" style="71" customWidth="1"/>
    <col min="16130" max="16130" width="14.42578125" style="71" customWidth="1"/>
    <col min="16131" max="16131" width="5.7109375" style="71" customWidth="1"/>
    <col min="16132" max="16132" width="6.7109375" style="71" customWidth="1"/>
    <col min="16133" max="16133" width="14.140625" style="71" bestFit="1" customWidth="1"/>
    <col min="16134" max="16134" width="12.28515625" style="71" customWidth="1"/>
    <col min="16135" max="16135" width="6.7109375" style="71" customWidth="1"/>
    <col min="16136" max="16136" width="11.28515625" style="71" bestFit="1" customWidth="1"/>
    <col min="16137" max="16137" width="12.28515625" style="71" customWidth="1"/>
    <col min="16138" max="16138" width="6.5703125" style="71" bestFit="1" customWidth="1"/>
    <col min="16139" max="16139" width="11.28515625" style="71" bestFit="1" customWidth="1"/>
    <col min="16140" max="16140" width="12.28515625" style="71" customWidth="1"/>
    <col min="16141" max="16141" width="22.28515625" style="71" customWidth="1"/>
    <col min="16142" max="16142" width="16.7109375" style="71" customWidth="1"/>
    <col min="16143" max="16384" width="9.140625" style="71"/>
  </cols>
  <sheetData>
    <row r="1" spans="1:13" ht="22.5" customHeight="1">
      <c r="B1" s="69"/>
      <c r="C1" s="1073" t="s">
        <v>126</v>
      </c>
      <c r="D1" s="1073"/>
      <c r="E1" s="1073"/>
      <c r="F1" s="1073"/>
      <c r="G1" s="70"/>
      <c r="H1" s="69"/>
      <c r="I1" s="69"/>
      <c r="J1" s="69"/>
    </row>
    <row r="2" spans="1:13" ht="10.5" customHeight="1">
      <c r="B2" s="69"/>
      <c r="C2" s="72"/>
      <c r="D2" s="69"/>
      <c r="E2" s="73"/>
      <c r="F2" s="73"/>
      <c r="G2" s="73"/>
      <c r="H2" s="69"/>
      <c r="I2" s="69"/>
      <c r="J2" s="69"/>
    </row>
    <row r="3" spans="1:13" ht="30.75" customHeight="1">
      <c r="B3" s="1074" t="s">
        <v>127</v>
      </c>
      <c r="C3" s="1074"/>
      <c r="D3" s="1074"/>
      <c r="E3" s="1074"/>
      <c r="F3" s="1074"/>
      <c r="G3" s="1074"/>
      <c r="H3" s="1074"/>
      <c r="I3" s="1074"/>
      <c r="J3" s="1074"/>
    </row>
    <row r="4" spans="1:13" ht="12.75" customHeight="1">
      <c r="A4" s="74"/>
      <c r="B4" s="74"/>
      <c r="C4" s="74"/>
      <c r="D4" s="74"/>
      <c r="E4" s="74"/>
      <c r="F4" s="74"/>
      <c r="G4" s="74"/>
      <c r="H4" s="74"/>
      <c r="I4" s="74"/>
      <c r="J4" s="74"/>
    </row>
    <row r="5" spans="1:13" ht="19.5" customHeight="1">
      <c r="A5" s="75"/>
      <c r="B5" s="76"/>
      <c r="C5" s="77"/>
      <c r="D5" s="76"/>
      <c r="E5" s="76"/>
      <c r="F5" s="76"/>
      <c r="G5" s="76"/>
      <c r="H5" s="78"/>
      <c r="I5" s="1074" t="s">
        <v>2025</v>
      </c>
      <c r="J5" s="1074"/>
      <c r="K5" s="59"/>
      <c r="L5" s="59"/>
      <c r="M5" s="59"/>
    </row>
    <row r="6" spans="1:13" ht="9.75" customHeight="1">
      <c r="A6" s="75"/>
      <c r="B6" s="76"/>
      <c r="C6" s="75"/>
      <c r="D6" s="76"/>
      <c r="E6" s="76"/>
      <c r="F6" s="76"/>
      <c r="G6" s="76"/>
      <c r="H6" s="78"/>
      <c r="I6" s="79"/>
      <c r="J6" s="79"/>
    </row>
    <row r="7" spans="1:13" ht="33" customHeight="1">
      <c r="A7" s="1053" t="s">
        <v>2</v>
      </c>
      <c r="B7" s="1053" t="s">
        <v>3</v>
      </c>
      <c r="C7" s="1054" t="s">
        <v>4</v>
      </c>
      <c r="D7" s="1053" t="s">
        <v>5</v>
      </c>
      <c r="E7" s="1067" t="s">
        <v>6</v>
      </c>
      <c r="F7" s="1067"/>
      <c r="G7" s="1067"/>
      <c r="H7" s="1067" t="s">
        <v>128</v>
      </c>
      <c r="I7" s="1067"/>
      <c r="J7" s="1067"/>
      <c r="K7" s="1067" t="s">
        <v>8</v>
      </c>
      <c r="L7" s="1067"/>
      <c r="M7" s="1067"/>
    </row>
    <row r="8" spans="1:13" s="80" customFormat="1" ht="17.25" customHeight="1">
      <c r="A8" s="1053"/>
      <c r="B8" s="1053"/>
      <c r="C8" s="1055"/>
      <c r="D8" s="1053"/>
      <c r="E8" s="95" t="s">
        <v>9</v>
      </c>
      <c r="F8" s="95" t="s">
        <v>12</v>
      </c>
      <c r="G8" s="678" t="s">
        <v>11</v>
      </c>
      <c r="H8" s="95" t="s">
        <v>9</v>
      </c>
      <c r="I8" s="95" t="s">
        <v>12</v>
      </c>
      <c r="J8" s="678" t="s">
        <v>11</v>
      </c>
      <c r="K8" s="508" t="s">
        <v>9</v>
      </c>
      <c r="L8" s="508" t="s">
        <v>12</v>
      </c>
      <c r="M8" s="508" t="s">
        <v>11</v>
      </c>
    </row>
    <row r="9" spans="1:13" s="80" customFormat="1">
      <c r="A9" s="533">
        <v>1</v>
      </c>
      <c r="B9" s="533">
        <v>2</v>
      </c>
      <c r="C9" s="95">
        <v>3</v>
      </c>
      <c r="D9" s="533">
        <v>4</v>
      </c>
      <c r="E9" s="681">
        <v>5</v>
      </c>
      <c r="F9" s="681">
        <v>6</v>
      </c>
      <c r="G9" s="681">
        <v>7</v>
      </c>
      <c r="H9" s="681">
        <v>8</v>
      </c>
      <c r="I9" s="681">
        <v>9</v>
      </c>
      <c r="J9" s="681">
        <v>10</v>
      </c>
      <c r="K9" s="681">
        <v>11</v>
      </c>
      <c r="L9" s="681">
        <v>12</v>
      </c>
      <c r="M9" s="681">
        <v>13</v>
      </c>
    </row>
    <row r="10" spans="1:13" ht="18.75" customHeight="1">
      <c r="A10" s="104">
        <v>1</v>
      </c>
      <c r="B10" s="102" t="s">
        <v>13</v>
      </c>
      <c r="C10" s="103">
        <v>7130800033</v>
      </c>
      <c r="D10" s="104" t="s">
        <v>14</v>
      </c>
      <c r="E10" s="519">
        <v>10</v>
      </c>
      <c r="F10" s="100">
        <f>VLOOKUP(C10,'SOR RATE 2026-27'!A:D,4,0)</f>
        <v>4613.6900000000005</v>
      </c>
      <c r="G10" s="100">
        <f>F10*E10</f>
        <v>46136.900000000009</v>
      </c>
      <c r="H10" s="100"/>
      <c r="I10" s="100"/>
      <c r="J10" s="100"/>
      <c r="K10" s="520"/>
      <c r="L10" s="100"/>
      <c r="M10" s="520"/>
    </row>
    <row r="11" spans="1:13" ht="36" customHeight="1">
      <c r="A11" s="103">
        <v>2</v>
      </c>
      <c r="B11" s="102" t="s">
        <v>129</v>
      </c>
      <c r="C11" s="103">
        <v>7130601958</v>
      </c>
      <c r="D11" s="104" t="s">
        <v>17</v>
      </c>
      <c r="E11" s="519"/>
      <c r="F11" s="100"/>
      <c r="G11" s="100"/>
      <c r="H11" s="519">
        <v>4823</v>
      </c>
      <c r="I11" s="100">
        <f>VLOOKUP(C11,'SOR RATE 2026-27'!A:D,4,0)/1000</f>
        <v>53.077580000000005</v>
      </c>
      <c r="J11" s="100">
        <f>I11*H11</f>
        <v>255993.16834000003</v>
      </c>
      <c r="K11" s="520"/>
      <c r="L11" s="100"/>
      <c r="M11" s="520"/>
    </row>
    <row r="12" spans="1:13" ht="20.25" customHeight="1">
      <c r="A12" s="103">
        <v>3</v>
      </c>
      <c r="B12" s="102" t="s">
        <v>19</v>
      </c>
      <c r="C12" s="103">
        <v>7130800002</v>
      </c>
      <c r="D12" s="104" t="s">
        <v>14</v>
      </c>
      <c r="E12" s="519"/>
      <c r="F12" s="100"/>
      <c r="G12" s="100"/>
      <c r="H12" s="519"/>
      <c r="I12" s="100"/>
      <c r="J12" s="100"/>
      <c r="K12" s="522">
        <v>10</v>
      </c>
      <c r="L12" s="100">
        <f>VLOOKUP(C12,'SOR RATE 2026-27'!A:D,4,0)</f>
        <v>7887.84</v>
      </c>
      <c r="M12" s="521">
        <f>K12*L12</f>
        <v>78878.399999999994</v>
      </c>
    </row>
    <row r="13" spans="1:13" ht="18.75" customHeight="1">
      <c r="A13" s="103">
        <v>4</v>
      </c>
      <c r="B13" s="102" t="s">
        <v>20</v>
      </c>
      <c r="C13" s="103">
        <v>7130810595</v>
      </c>
      <c r="D13" s="104" t="s">
        <v>14</v>
      </c>
      <c r="E13" s="519">
        <v>10</v>
      </c>
      <c r="F13" s="100">
        <f>VLOOKUP(C13,'SOR RATE 2026-27'!A:D,4,0)</f>
        <v>2564.36</v>
      </c>
      <c r="G13" s="100">
        <f>F13*E13</f>
        <v>25643.600000000002</v>
      </c>
      <c r="H13" s="519">
        <v>10</v>
      </c>
      <c r="I13" s="100">
        <f>VLOOKUP(C13,'SOR RATE 2026-27'!A:D,4,0)</f>
        <v>2564.36</v>
      </c>
      <c r="J13" s="100">
        <f>I13*H13</f>
        <v>25643.600000000002</v>
      </c>
      <c r="K13" s="522">
        <v>10</v>
      </c>
      <c r="L13" s="100">
        <f>VLOOKUP(C13,'SOR RATE 2026-27'!A:D,4,0)</f>
        <v>2564.36</v>
      </c>
      <c r="M13" s="521">
        <f>K13*L13</f>
        <v>25643.600000000002</v>
      </c>
    </row>
    <row r="14" spans="1:13" ht="18.75" customHeight="1">
      <c r="A14" s="1068">
        <v>5</v>
      </c>
      <c r="B14" s="102" t="s">
        <v>21</v>
      </c>
      <c r="C14" s="523"/>
      <c r="D14" s="523"/>
      <c r="E14" s="524"/>
      <c r="F14" s="100"/>
      <c r="G14" s="524"/>
      <c r="H14" s="524"/>
      <c r="I14" s="100"/>
      <c r="J14" s="525"/>
      <c r="K14" s="522"/>
      <c r="L14" s="100"/>
      <c r="M14" s="521"/>
    </row>
    <row r="15" spans="1:13" ht="18.75" customHeight="1">
      <c r="A15" s="1069"/>
      <c r="B15" s="157" t="s">
        <v>91</v>
      </c>
      <c r="C15" s="489">
        <v>7130810193</v>
      </c>
      <c r="D15" s="526" t="s">
        <v>23</v>
      </c>
      <c r="E15" s="527">
        <v>10</v>
      </c>
      <c r="F15" s="491">
        <f>VLOOKUP(C15,'SOR RATE 2026-27'!A:D,4,0)</f>
        <v>326.97000000000003</v>
      </c>
      <c r="G15" s="491">
        <f>F15*E15</f>
        <v>3269.7000000000003</v>
      </c>
      <c r="H15" s="527"/>
      <c r="I15" s="100"/>
      <c r="J15" s="491"/>
      <c r="K15" s="528">
        <v>10</v>
      </c>
      <c r="L15" s="529">
        <f>VLOOKUP(C15,'SOR RATE 2026-27'!A:D,4,0)</f>
        <v>326.97000000000003</v>
      </c>
      <c r="M15" s="529">
        <f>K15*L15</f>
        <v>3269.7000000000003</v>
      </c>
    </row>
    <row r="16" spans="1:13" ht="18.75" customHeight="1">
      <c r="A16" s="1069"/>
      <c r="B16" s="102" t="s">
        <v>130</v>
      </c>
      <c r="C16" s="103">
        <v>7130810692</v>
      </c>
      <c r="D16" s="104" t="s">
        <v>23</v>
      </c>
      <c r="E16" s="519"/>
      <c r="F16" s="100"/>
      <c r="G16" s="100"/>
      <c r="H16" s="519">
        <v>10</v>
      </c>
      <c r="I16" s="100">
        <f>VLOOKUP(C16,'SOR RATE 2026-27'!A:D,4,0)</f>
        <v>362.75</v>
      </c>
      <c r="J16" s="100">
        <f>I16*H16</f>
        <v>3627.5</v>
      </c>
      <c r="K16" s="521"/>
      <c r="L16" s="100"/>
      <c r="M16" s="521"/>
    </row>
    <row r="17" spans="1:16" ht="18.75" customHeight="1">
      <c r="A17" s="103">
        <v>6</v>
      </c>
      <c r="B17" s="102" t="s">
        <v>25</v>
      </c>
      <c r="C17" s="103">
        <v>7130810676</v>
      </c>
      <c r="D17" s="104" t="s">
        <v>14</v>
      </c>
      <c r="E17" s="519">
        <v>10</v>
      </c>
      <c r="F17" s="100">
        <f>VLOOKUP(C17,'SOR RATE 2026-27'!A:D,4,0)</f>
        <v>426.66</v>
      </c>
      <c r="G17" s="100">
        <f>F17*E17</f>
        <v>4266.6000000000004</v>
      </c>
      <c r="H17" s="519">
        <v>10</v>
      </c>
      <c r="I17" s="100">
        <f>VLOOKUP(C17,'SOR RATE 2026-27'!A:D,4,0)</f>
        <v>426.66</v>
      </c>
      <c r="J17" s="100">
        <f t="shared" ref="J17:J18" si="0">I17*H17</f>
        <v>4266.6000000000004</v>
      </c>
      <c r="K17" s="522">
        <v>10</v>
      </c>
      <c r="L17" s="100">
        <f>VLOOKUP(C17,'SOR RATE 2026-27'!A:D,4,0)</f>
        <v>426.66</v>
      </c>
      <c r="M17" s="521">
        <f t="shared" ref="M17:M22" si="1">K17*L17</f>
        <v>4266.6000000000004</v>
      </c>
    </row>
    <row r="18" spans="1:16" ht="34.5" customHeight="1">
      <c r="A18" s="103">
        <v>7</v>
      </c>
      <c r="B18" s="102" t="s">
        <v>26</v>
      </c>
      <c r="C18" s="103">
        <v>7130870013</v>
      </c>
      <c r="D18" s="104" t="s">
        <v>14</v>
      </c>
      <c r="E18" s="519">
        <v>10</v>
      </c>
      <c r="F18" s="100">
        <f>VLOOKUP(C18,'SOR RATE 2026-27'!A:D,4,0)</f>
        <v>143.69</v>
      </c>
      <c r="G18" s="100">
        <f>F18*E18</f>
        <v>1436.9</v>
      </c>
      <c r="H18" s="519">
        <v>10</v>
      </c>
      <c r="I18" s="100">
        <f>VLOOKUP(C18,'SOR RATE 2026-27'!A:D,4,0)</f>
        <v>143.69</v>
      </c>
      <c r="J18" s="100">
        <f t="shared" si="0"/>
        <v>1436.9</v>
      </c>
      <c r="K18" s="522">
        <v>10</v>
      </c>
      <c r="L18" s="100">
        <f>VLOOKUP(C18,'SOR RATE 2026-27'!A:D,4,0)</f>
        <v>143.69</v>
      </c>
      <c r="M18" s="521">
        <f t="shared" si="1"/>
        <v>1436.9</v>
      </c>
    </row>
    <row r="19" spans="1:16" ht="20.25" customHeight="1">
      <c r="A19" s="103">
        <v>8</v>
      </c>
      <c r="B19" s="102" t="s">
        <v>27</v>
      </c>
      <c r="C19" s="103">
        <v>7130820009</v>
      </c>
      <c r="D19" s="104" t="s">
        <v>14</v>
      </c>
      <c r="E19" s="519">
        <v>30</v>
      </c>
      <c r="F19" s="100">
        <f>VLOOKUP(C19,'SOR RATE 2026-27'!A:D,4,0)</f>
        <v>378.54</v>
      </c>
      <c r="G19" s="100">
        <f>F19*E19</f>
        <v>11356.2</v>
      </c>
      <c r="H19" s="519">
        <v>30</v>
      </c>
      <c r="I19" s="100">
        <f>VLOOKUP(C19,'SOR RATE 2026-27'!A:D,4,0)</f>
        <v>378.54</v>
      </c>
      <c r="J19" s="100">
        <f>I19*H19</f>
        <v>11356.2</v>
      </c>
      <c r="K19" s="522">
        <v>30</v>
      </c>
      <c r="L19" s="100">
        <f>VLOOKUP(C19,'SOR RATE 2026-27'!A:D,4,0)</f>
        <v>378.54</v>
      </c>
      <c r="M19" s="521">
        <f>K19*L19</f>
        <v>11356.2</v>
      </c>
      <c r="N19" s="42"/>
    </row>
    <row r="20" spans="1:16" ht="34.5" customHeight="1">
      <c r="A20" s="103">
        <v>9</v>
      </c>
      <c r="B20" s="102" t="s">
        <v>88</v>
      </c>
      <c r="C20" s="103">
        <v>7130830063</v>
      </c>
      <c r="D20" s="104" t="s">
        <v>29</v>
      </c>
      <c r="E20" s="519">
        <v>3100</v>
      </c>
      <c r="F20" s="100">
        <f>VLOOKUP(C20,'SOR RATE 2026-27'!A:D,4,0)/1000</f>
        <v>120.40141</v>
      </c>
      <c r="G20" s="100">
        <f>E20*F20</f>
        <v>373244.37099999998</v>
      </c>
      <c r="H20" s="519">
        <v>3100</v>
      </c>
      <c r="I20" s="100">
        <f>VLOOKUP(C20,'SOR RATE 2026-27'!A:D,4,0)/1000</f>
        <v>120.40141</v>
      </c>
      <c r="J20" s="100">
        <f>I20*H20</f>
        <v>373244.37099999998</v>
      </c>
      <c r="K20" s="522">
        <v>3100</v>
      </c>
      <c r="L20" s="100">
        <f>VLOOKUP(C20,'SOR RATE 2026-27'!A:D,4,0)/1000</f>
        <v>120.40141</v>
      </c>
      <c r="M20" s="521">
        <f>K20*L20</f>
        <v>373244.37099999998</v>
      </c>
    </row>
    <row r="21" spans="1:16" ht="33.75" customHeight="1">
      <c r="A21" s="103">
        <v>10</v>
      </c>
      <c r="B21" s="102" t="s">
        <v>131</v>
      </c>
      <c r="C21" s="103">
        <v>7130830051</v>
      </c>
      <c r="D21" s="104" t="s">
        <v>14</v>
      </c>
      <c r="E21" s="519">
        <v>6</v>
      </c>
      <c r="F21" s="100">
        <f>VLOOKUP(C21,'SOR RATE 2026-27'!A:D,4,0)</f>
        <v>201.06</v>
      </c>
      <c r="G21" s="100">
        <f>F21*E21</f>
        <v>1206.3600000000001</v>
      </c>
      <c r="H21" s="519">
        <v>6</v>
      </c>
      <c r="I21" s="100">
        <f>VLOOKUP(C21,'SOR RATE 2026-27'!A:D,4,0)</f>
        <v>201.06</v>
      </c>
      <c r="J21" s="100">
        <f>I21*H21</f>
        <v>1206.3600000000001</v>
      </c>
      <c r="K21" s="522">
        <v>6</v>
      </c>
      <c r="L21" s="100">
        <f>VLOOKUP(C21,'SOR RATE 2026-27'!A:D,4,0)</f>
        <v>201.06</v>
      </c>
      <c r="M21" s="521">
        <f>K21*L21</f>
        <v>1206.3600000000001</v>
      </c>
    </row>
    <row r="22" spans="1:16" ht="18.75" customHeight="1">
      <c r="A22" s="103">
        <v>11</v>
      </c>
      <c r="B22" s="102" t="s">
        <v>132</v>
      </c>
      <c r="C22" s="103">
        <v>7130860033</v>
      </c>
      <c r="D22" s="104" t="s">
        <v>14</v>
      </c>
      <c r="E22" s="519">
        <v>3</v>
      </c>
      <c r="F22" s="100">
        <f>VLOOKUP(C22,'SOR RATE 2026-27'!A:D,4,0)</f>
        <v>1080.47</v>
      </c>
      <c r="G22" s="100">
        <f>F22*E22</f>
        <v>3241.41</v>
      </c>
      <c r="H22" s="519">
        <v>3</v>
      </c>
      <c r="I22" s="100">
        <f>VLOOKUP(C22,'SOR RATE 2026-27'!A:D,4,0)</f>
        <v>1080.47</v>
      </c>
      <c r="J22" s="100">
        <f>I22*H22</f>
        <v>3241.41</v>
      </c>
      <c r="K22" s="522">
        <v>3</v>
      </c>
      <c r="L22" s="100">
        <f>VLOOKUP(C22,'SOR RATE 2026-27'!A:D,4,0)</f>
        <v>1080.47</v>
      </c>
      <c r="M22" s="521">
        <f t="shared" si="1"/>
        <v>3241.41</v>
      </c>
    </row>
    <row r="23" spans="1:16" ht="18.75" customHeight="1">
      <c r="A23" s="1068">
        <v>12</v>
      </c>
      <c r="B23" s="102" t="s">
        <v>133</v>
      </c>
      <c r="C23" s="523"/>
      <c r="D23" s="523"/>
      <c r="E23" s="524"/>
      <c r="F23" s="100"/>
      <c r="G23" s="524"/>
      <c r="H23" s="524"/>
      <c r="I23" s="100"/>
      <c r="J23" s="525"/>
      <c r="K23" s="521"/>
      <c r="L23" s="100"/>
      <c r="M23" s="521"/>
    </row>
    <row r="24" spans="1:16" ht="18.75" customHeight="1">
      <c r="A24" s="1069"/>
      <c r="B24" s="157" t="s">
        <v>22</v>
      </c>
      <c r="C24" s="489">
        <v>7130810193</v>
      </c>
      <c r="D24" s="526" t="s">
        <v>23</v>
      </c>
      <c r="E24" s="527">
        <v>3</v>
      </c>
      <c r="F24" s="491">
        <f>VLOOKUP(C24,'SOR RATE 2026-27'!A:D,4,0)</f>
        <v>326.97000000000003</v>
      </c>
      <c r="G24" s="491">
        <f>F24*E24</f>
        <v>980.91000000000008</v>
      </c>
      <c r="H24" s="527"/>
      <c r="I24" s="100"/>
      <c r="J24" s="491"/>
      <c r="K24" s="528">
        <v>3</v>
      </c>
      <c r="L24" s="529">
        <f>VLOOKUP(C24,'SOR RATE 2026-27'!A:D,4,0)</f>
        <v>326.97000000000003</v>
      </c>
      <c r="M24" s="529">
        <f>K24*L24</f>
        <v>980.91000000000008</v>
      </c>
    </row>
    <row r="25" spans="1:16" ht="18.75" customHeight="1">
      <c r="A25" s="1069"/>
      <c r="B25" s="102" t="s">
        <v>24</v>
      </c>
      <c r="C25" s="103">
        <v>7130810692</v>
      </c>
      <c r="D25" s="104" t="s">
        <v>23</v>
      </c>
      <c r="E25" s="100"/>
      <c r="F25" s="100"/>
      <c r="G25" s="100"/>
      <c r="H25" s="519">
        <v>3</v>
      </c>
      <c r="I25" s="100">
        <f>VLOOKUP(C25,'SOR RATE 2026-27'!A:D,4,0)</f>
        <v>362.75</v>
      </c>
      <c r="J25" s="100">
        <f>I25*H25</f>
        <v>1088.25</v>
      </c>
      <c r="K25" s="521"/>
      <c r="L25" s="100"/>
      <c r="M25" s="521"/>
    </row>
    <row r="26" spans="1:16" ht="21.75" customHeight="1">
      <c r="A26" s="103">
        <v>13</v>
      </c>
      <c r="B26" s="102" t="s">
        <v>134</v>
      </c>
      <c r="C26" s="103">
        <v>7130860076</v>
      </c>
      <c r="D26" s="104" t="s">
        <v>17</v>
      </c>
      <c r="E26" s="485">
        <v>25.5</v>
      </c>
      <c r="F26" s="100">
        <f>VLOOKUP(C26,'SOR RATE 2026-27'!A:D,4,0)/1000</f>
        <v>87.273820000000001</v>
      </c>
      <c r="G26" s="100">
        <f>F26*E26</f>
        <v>2225.4824100000001</v>
      </c>
      <c r="H26" s="485">
        <v>25.5</v>
      </c>
      <c r="I26" s="100">
        <f>VLOOKUP(C26,'SOR RATE 2026-27'!A:D,4,0)/1000</f>
        <v>87.273820000000001</v>
      </c>
      <c r="J26" s="100">
        <f>I26*H26</f>
        <v>2225.4824100000001</v>
      </c>
      <c r="K26" s="530">
        <v>25.5</v>
      </c>
      <c r="L26" s="100">
        <f>VLOOKUP(C26,'SOR RATE 2026-27'!A:D,4,0)/1000</f>
        <v>87.273820000000001</v>
      </c>
      <c r="M26" s="521">
        <f t="shared" ref="M26:M29" si="2">K26*L26</f>
        <v>2225.4824100000001</v>
      </c>
    </row>
    <row r="27" spans="1:16" ht="69.75" customHeight="1">
      <c r="A27" s="103">
        <v>14</v>
      </c>
      <c r="B27" s="102" t="s">
        <v>135</v>
      </c>
      <c r="C27" s="103">
        <v>7130200202</v>
      </c>
      <c r="D27" s="104" t="s">
        <v>65</v>
      </c>
      <c r="E27" s="485">
        <f>(0.05*10)+(5*0.3)</f>
        <v>2</v>
      </c>
      <c r="F27" s="100">
        <f>VLOOKUP(C27,'SOR RATE 2026-27'!A:D,4,0)</f>
        <v>2970.0000000000005</v>
      </c>
      <c r="G27" s="100">
        <f>E27*F27</f>
        <v>5940.0000000000009</v>
      </c>
      <c r="H27" s="485">
        <f>(0.65*10)+(5*0.3)</f>
        <v>8</v>
      </c>
      <c r="I27" s="100">
        <f>VLOOKUP(C27,'SOR RATE 2026-27'!A:D,4,0)</f>
        <v>2970.0000000000005</v>
      </c>
      <c r="J27" s="100">
        <f>H27*I27</f>
        <v>23760.000000000004</v>
      </c>
      <c r="K27" s="485">
        <f>(0.55*10)+(5*0.3)</f>
        <v>7</v>
      </c>
      <c r="L27" s="100">
        <f>VLOOKUP(C27,'SOR RATE 2026-27'!A:D,4,0)</f>
        <v>2970.0000000000005</v>
      </c>
      <c r="M27" s="521">
        <f>K27*L27</f>
        <v>20790.000000000004</v>
      </c>
      <c r="N27" s="875" t="s">
        <v>1861</v>
      </c>
    </row>
    <row r="28" spans="1:16" ht="18.75" customHeight="1">
      <c r="A28" s="103">
        <v>15</v>
      </c>
      <c r="B28" s="102" t="s">
        <v>37</v>
      </c>
      <c r="C28" s="103">
        <v>7130211158</v>
      </c>
      <c r="D28" s="104" t="s">
        <v>38</v>
      </c>
      <c r="E28" s="485">
        <v>1.4</v>
      </c>
      <c r="F28" s="100">
        <f>VLOOKUP(C28,'SOR RATE 2026-27'!A:D,4,0)</f>
        <v>183.37</v>
      </c>
      <c r="G28" s="100">
        <f>F28*E28</f>
        <v>256.71800000000002</v>
      </c>
      <c r="H28" s="519">
        <v>6</v>
      </c>
      <c r="I28" s="100">
        <f>VLOOKUP(C28,'SOR RATE 2026-27'!A:D,4,0)</f>
        <v>183.37</v>
      </c>
      <c r="J28" s="100">
        <f>I28*H28</f>
        <v>1100.22</v>
      </c>
      <c r="K28" s="530">
        <v>1.4</v>
      </c>
      <c r="L28" s="100">
        <f>VLOOKUP(C28,'SOR RATE 2026-27'!A:D,4,0)</f>
        <v>183.37</v>
      </c>
      <c r="M28" s="521">
        <f t="shared" si="2"/>
        <v>256.71800000000002</v>
      </c>
    </row>
    <row r="29" spans="1:16" ht="18.75" customHeight="1">
      <c r="A29" s="103">
        <v>16</v>
      </c>
      <c r="B29" s="102" t="s">
        <v>39</v>
      </c>
      <c r="C29" s="103">
        <v>7130210809</v>
      </c>
      <c r="D29" s="104" t="s">
        <v>38</v>
      </c>
      <c r="E29" s="485">
        <v>1.5</v>
      </c>
      <c r="F29" s="100">
        <f>VLOOKUP(C29,'SOR RATE 2026-27'!A:D,4,0)</f>
        <v>409.72</v>
      </c>
      <c r="G29" s="100">
        <f>F29*E29</f>
        <v>614.58000000000004</v>
      </c>
      <c r="H29" s="519">
        <v>6</v>
      </c>
      <c r="I29" s="100">
        <f>VLOOKUP(C29,'SOR RATE 2026-27'!A:D,4,0)</f>
        <v>409.72</v>
      </c>
      <c r="J29" s="100">
        <f>I29*H29</f>
        <v>2458.3200000000002</v>
      </c>
      <c r="K29" s="530">
        <v>1.5</v>
      </c>
      <c r="L29" s="100">
        <f>VLOOKUP(C29,'SOR RATE 2026-27'!A:D,4,0)</f>
        <v>409.72</v>
      </c>
      <c r="M29" s="521">
        <f t="shared" si="2"/>
        <v>614.58000000000004</v>
      </c>
    </row>
    <row r="30" spans="1:16" ht="18.75" customHeight="1">
      <c r="A30" s="103">
        <v>17</v>
      </c>
      <c r="B30" s="102" t="s">
        <v>40</v>
      </c>
      <c r="C30" s="103">
        <v>7130610206</v>
      </c>
      <c r="D30" s="104" t="s">
        <v>17</v>
      </c>
      <c r="E30" s="519">
        <v>20</v>
      </c>
      <c r="F30" s="100">
        <f>VLOOKUP(C30,'SOR RATE 2026-27'!A:D,4,0)/1000</f>
        <v>84.314549999999997</v>
      </c>
      <c r="G30" s="100">
        <f>F30*E30</f>
        <v>1686.2909999999999</v>
      </c>
      <c r="H30" s="519">
        <v>20</v>
      </c>
      <c r="I30" s="100">
        <f>VLOOKUP(C30,'SOR RATE 2026-27'!A:D,4,0)/1000</f>
        <v>84.314549999999997</v>
      </c>
      <c r="J30" s="100">
        <f>I30*H30</f>
        <v>1686.2909999999999</v>
      </c>
      <c r="K30" s="522">
        <v>20</v>
      </c>
      <c r="L30" s="100">
        <f>VLOOKUP(C30,'SOR RATE 2026-27'!A:D,4,0)/1000</f>
        <v>84.314549999999997</v>
      </c>
      <c r="M30" s="521">
        <f>K30*L30</f>
        <v>1686.2909999999999</v>
      </c>
      <c r="N30" s="46"/>
      <c r="O30" s="46"/>
      <c r="P30" s="46"/>
    </row>
    <row r="31" spans="1:16" ht="18.75" customHeight="1">
      <c r="A31" s="103">
        <v>18</v>
      </c>
      <c r="B31" s="102" t="s">
        <v>136</v>
      </c>
      <c r="C31" s="103">
        <v>7130880041</v>
      </c>
      <c r="D31" s="104" t="s">
        <v>14</v>
      </c>
      <c r="E31" s="519">
        <v>10</v>
      </c>
      <c r="F31" s="100">
        <f>VLOOKUP(C31,'SOR RATE 2026-27'!A:D,4,0)</f>
        <v>101.61</v>
      </c>
      <c r="G31" s="100">
        <f>F31*E31</f>
        <v>1016.1</v>
      </c>
      <c r="H31" s="519">
        <v>10</v>
      </c>
      <c r="I31" s="100">
        <f>VLOOKUP(C31,'SOR RATE 2026-27'!A:D,4,0)</f>
        <v>101.61</v>
      </c>
      <c r="J31" s="100">
        <f>I31*H31</f>
        <v>1016.1</v>
      </c>
      <c r="K31" s="522">
        <v>10</v>
      </c>
      <c r="L31" s="100">
        <f>VLOOKUP(C31,'SOR RATE 2026-27'!A:D,4,0)</f>
        <v>101.61</v>
      </c>
      <c r="M31" s="521">
        <f>K31*L31</f>
        <v>1016.1</v>
      </c>
    </row>
    <row r="32" spans="1:16" ht="18.75" customHeight="1">
      <c r="A32" s="103">
        <v>19</v>
      </c>
      <c r="B32" s="102" t="s">
        <v>137</v>
      </c>
      <c r="C32" s="103">
        <v>7130830006</v>
      </c>
      <c r="D32" s="104" t="s">
        <v>17</v>
      </c>
      <c r="E32" s="485">
        <v>3.5</v>
      </c>
      <c r="F32" s="100">
        <f>VLOOKUP(C32,'SOR RATE 2026-27'!A:D,4,0)</f>
        <v>221.56</v>
      </c>
      <c r="G32" s="100">
        <f>F32*E32</f>
        <v>775.46</v>
      </c>
      <c r="H32" s="485">
        <v>3.5</v>
      </c>
      <c r="I32" s="100">
        <f>VLOOKUP(C32,'SOR RATE 2026-27'!A:D,4,0)</f>
        <v>221.56</v>
      </c>
      <c r="J32" s="100">
        <f>I32*H32</f>
        <v>775.46</v>
      </c>
      <c r="K32" s="530">
        <v>3.5</v>
      </c>
      <c r="L32" s="100">
        <f>VLOOKUP(C32,'SOR RATE 2026-27'!A:D,4,0)</f>
        <v>221.56</v>
      </c>
      <c r="M32" s="521">
        <f>K32*L32</f>
        <v>775.46</v>
      </c>
    </row>
    <row r="33" spans="1:14" ht="18.75" customHeight="1">
      <c r="A33" s="1068">
        <v>20</v>
      </c>
      <c r="B33" s="127" t="s">
        <v>42</v>
      </c>
      <c r="C33" s="103"/>
      <c r="D33" s="104" t="s">
        <v>17</v>
      </c>
      <c r="E33" s="519">
        <v>18</v>
      </c>
      <c r="F33" s="100"/>
      <c r="G33" s="100"/>
      <c r="H33" s="519">
        <v>18</v>
      </c>
      <c r="I33" s="100"/>
      <c r="J33" s="100"/>
      <c r="K33" s="522">
        <v>18</v>
      </c>
      <c r="L33" s="100"/>
      <c r="M33" s="521"/>
    </row>
    <row r="34" spans="1:14" ht="18.75" customHeight="1">
      <c r="A34" s="1070"/>
      <c r="B34" s="102" t="s">
        <v>103</v>
      </c>
      <c r="C34" s="103">
        <v>7130620609</v>
      </c>
      <c r="D34" s="104" t="s">
        <v>17</v>
      </c>
      <c r="E34" s="100"/>
      <c r="F34" s="100"/>
      <c r="G34" s="100"/>
      <c r="H34" s="485">
        <v>0.5</v>
      </c>
      <c r="I34" s="100">
        <f>VLOOKUP(C34,'SOR RATE 2026-27'!A:D,4,0)</f>
        <v>86.95</v>
      </c>
      <c r="J34" s="100">
        <f>I34*H34</f>
        <v>43.475000000000001</v>
      </c>
      <c r="K34" s="521"/>
      <c r="L34" s="100"/>
      <c r="M34" s="521"/>
    </row>
    <row r="35" spans="1:14" ht="18.75" customHeight="1">
      <c r="A35" s="1070"/>
      <c r="B35" s="102" t="s">
        <v>43</v>
      </c>
      <c r="C35" s="103">
        <v>7130620614</v>
      </c>
      <c r="D35" s="104" t="s">
        <v>17</v>
      </c>
      <c r="E35" s="100"/>
      <c r="F35" s="100"/>
      <c r="G35" s="100"/>
      <c r="H35" s="485">
        <v>7.5</v>
      </c>
      <c r="I35" s="100">
        <f>VLOOKUP(C35,'SOR RATE 2026-27'!A:D,4,0)</f>
        <v>85.5</v>
      </c>
      <c r="J35" s="100">
        <f>I35*H35</f>
        <v>641.25</v>
      </c>
      <c r="K35" s="521"/>
      <c r="L35" s="100"/>
      <c r="M35" s="521"/>
    </row>
    <row r="36" spans="1:14" ht="18.75" customHeight="1">
      <c r="A36" s="1070"/>
      <c r="B36" s="102" t="s">
        <v>44</v>
      </c>
      <c r="C36" s="103">
        <v>7130620619</v>
      </c>
      <c r="D36" s="104" t="s">
        <v>17</v>
      </c>
      <c r="E36" s="485">
        <v>3.5</v>
      </c>
      <c r="F36" s="100">
        <f>VLOOKUP(C36,'SOR RATE 2026-27'!A:D,4,0)</f>
        <v>85.5</v>
      </c>
      <c r="G36" s="100">
        <f>F36*E36</f>
        <v>299.25</v>
      </c>
      <c r="H36" s="100"/>
      <c r="I36" s="100">
        <f>VLOOKUP(C36,'SOR RATE 2026-27'!A:D,4,0)</f>
        <v>85.5</v>
      </c>
      <c r="J36" s="100"/>
      <c r="K36" s="530">
        <v>3.5</v>
      </c>
      <c r="L36" s="100">
        <f>VLOOKUP(C36,'SOR RATE 2026-27'!A:D,4,0)</f>
        <v>85.5</v>
      </c>
      <c r="M36" s="521">
        <f>K36*L36</f>
        <v>299.25</v>
      </c>
    </row>
    <row r="37" spans="1:14" ht="18.75" customHeight="1">
      <c r="A37" s="1070"/>
      <c r="B37" s="102" t="s">
        <v>45</v>
      </c>
      <c r="C37" s="103">
        <v>7130620625</v>
      </c>
      <c r="D37" s="104" t="s">
        <v>17</v>
      </c>
      <c r="E37" s="100"/>
      <c r="F37" s="100"/>
      <c r="G37" s="100"/>
      <c r="H37" s="519">
        <v>10</v>
      </c>
      <c r="I37" s="100">
        <f>VLOOKUP(C37,'SOR RATE 2026-27'!A:D,4,0)</f>
        <v>84.05</v>
      </c>
      <c r="J37" s="100">
        <f>I37*H37</f>
        <v>840.5</v>
      </c>
      <c r="K37" s="530"/>
      <c r="L37" s="100"/>
      <c r="M37" s="521"/>
    </row>
    <row r="38" spans="1:14" ht="18.75" customHeight="1">
      <c r="A38" s="1071"/>
      <c r="B38" s="102" t="s">
        <v>46</v>
      </c>
      <c r="C38" s="103">
        <v>7130620627</v>
      </c>
      <c r="D38" s="104" t="s">
        <v>17</v>
      </c>
      <c r="E38" s="485">
        <v>14.5</v>
      </c>
      <c r="F38" s="100">
        <f>VLOOKUP(C38,'SOR RATE 2026-27'!A:D,4,0)</f>
        <v>84.05</v>
      </c>
      <c r="G38" s="100">
        <f>F38*E38</f>
        <v>1218.7249999999999</v>
      </c>
      <c r="H38" s="100"/>
      <c r="I38" s="100">
        <f>VLOOKUP(C38,'SOR RATE 2026-27'!A:D,4,0)</f>
        <v>84.05</v>
      </c>
      <c r="J38" s="531"/>
      <c r="K38" s="530">
        <v>14.5</v>
      </c>
      <c r="L38" s="100">
        <f>VLOOKUP(C38,'SOR RATE 2026-27'!A:D,4,0)</f>
        <v>84.05</v>
      </c>
      <c r="M38" s="521">
        <f>K38*L38</f>
        <v>1218.7249999999999</v>
      </c>
    </row>
    <row r="39" spans="1:14" ht="26.25" customHeight="1">
      <c r="A39" s="1068">
        <v>21</v>
      </c>
      <c r="B39" s="127" t="s">
        <v>138</v>
      </c>
      <c r="C39" s="103"/>
      <c r="D39" s="104"/>
      <c r="E39" s="104"/>
      <c r="F39" s="100"/>
      <c r="G39" s="508"/>
      <c r="H39" s="508"/>
      <c r="I39" s="100"/>
      <c r="J39" s="100"/>
      <c r="K39" s="521"/>
      <c r="L39" s="100"/>
      <c r="M39" s="521"/>
      <c r="N39" s="754" t="s">
        <v>1847</v>
      </c>
    </row>
    <row r="40" spans="1:14" ht="18.75" customHeight="1">
      <c r="A40" s="1070"/>
      <c r="B40" s="532" t="s">
        <v>139</v>
      </c>
      <c r="C40" s="103">
        <v>7130870045</v>
      </c>
      <c r="D40" s="104" t="s">
        <v>17</v>
      </c>
      <c r="E40" s="103">
        <v>49</v>
      </c>
      <c r="F40" s="100">
        <f>VLOOKUP(C40,'SOR RATE 2026-27'!A:D,4,0)/1000</f>
        <v>69.823350000000005</v>
      </c>
      <c r="G40" s="100">
        <f t="shared" ref="G40:G48" si="3">F40*E40</f>
        <v>3421.3441500000004</v>
      </c>
      <c r="H40" s="103">
        <v>49</v>
      </c>
      <c r="I40" s="100">
        <f>VLOOKUP(C40,'SOR RATE 2026-27'!A:D,4,0)/1000</f>
        <v>69.823350000000005</v>
      </c>
      <c r="J40" s="100">
        <f>I40*H40</f>
        <v>3421.3441500000004</v>
      </c>
      <c r="K40" s="103">
        <v>49</v>
      </c>
      <c r="L40" s="100">
        <f>VLOOKUP(C40,'SOR RATE 2026-27'!A:D,4,0)/1000</f>
        <v>69.823350000000005</v>
      </c>
      <c r="M40" s="521">
        <f t="shared" ref="M40:M48" si="4">K40*L40</f>
        <v>3421.3441500000004</v>
      </c>
    </row>
    <row r="41" spans="1:14" ht="18.75" customHeight="1">
      <c r="A41" s="1070"/>
      <c r="B41" s="532" t="s">
        <v>140</v>
      </c>
      <c r="C41" s="103">
        <v>7130870043</v>
      </c>
      <c r="D41" s="104" t="s">
        <v>17</v>
      </c>
      <c r="E41" s="103">
        <v>20</v>
      </c>
      <c r="F41" s="100">
        <f>VLOOKUP(C41,'SOR RATE 2026-27'!A:D,4,0)/1000</f>
        <v>69.823350000000005</v>
      </c>
      <c r="G41" s="100">
        <f t="shared" si="3"/>
        <v>1396.4670000000001</v>
      </c>
      <c r="H41" s="103">
        <v>20</v>
      </c>
      <c r="I41" s="100">
        <f>VLOOKUP(C41,'SOR RATE 2026-27'!A:D,4,0)/1000</f>
        <v>69.823350000000005</v>
      </c>
      <c r="J41" s="100">
        <f>I41*H41</f>
        <v>1396.4670000000001</v>
      </c>
      <c r="K41" s="103">
        <v>20</v>
      </c>
      <c r="L41" s="100">
        <f>VLOOKUP(C41,'SOR RATE 2026-27'!A:D,4,0)/1000</f>
        <v>69.823350000000005</v>
      </c>
      <c r="M41" s="521">
        <f t="shared" si="4"/>
        <v>1396.4670000000001</v>
      </c>
    </row>
    <row r="42" spans="1:14" ht="18.75" customHeight="1">
      <c r="A42" s="1070"/>
      <c r="B42" s="532" t="s">
        <v>141</v>
      </c>
      <c r="C42" s="103">
        <v>7130897759</v>
      </c>
      <c r="D42" s="104" t="s">
        <v>52</v>
      </c>
      <c r="E42" s="103">
        <v>1</v>
      </c>
      <c r="F42" s="100">
        <f>VLOOKUP(C42,'SOR RATE 2026-27'!A:D,4,0)</f>
        <v>3645.31</v>
      </c>
      <c r="G42" s="100">
        <f t="shared" si="3"/>
        <v>3645.31</v>
      </c>
      <c r="H42" s="103">
        <v>1</v>
      </c>
      <c r="I42" s="100">
        <f>VLOOKUP(C42,'SOR RATE 2026-27'!A:D,4,0)</f>
        <v>3645.31</v>
      </c>
      <c r="J42" s="100">
        <f t="shared" ref="J42:J48" si="5">I42*H42</f>
        <v>3645.31</v>
      </c>
      <c r="K42" s="103">
        <v>1</v>
      </c>
      <c r="L42" s="100">
        <f>VLOOKUP(C42,'SOR RATE 2026-27'!A:D,4,0)</f>
        <v>3645.31</v>
      </c>
      <c r="M42" s="521">
        <f t="shared" si="4"/>
        <v>3645.31</v>
      </c>
    </row>
    <row r="43" spans="1:14" ht="18.75" customHeight="1">
      <c r="A43" s="1070"/>
      <c r="B43" s="532" t="s">
        <v>53</v>
      </c>
      <c r="C43" s="103">
        <v>7130810692</v>
      </c>
      <c r="D43" s="104" t="s">
        <v>23</v>
      </c>
      <c r="E43" s="103">
        <v>3</v>
      </c>
      <c r="F43" s="100">
        <f>VLOOKUP(C43,'SOR RATE 2026-27'!A:D,4,0)</f>
        <v>362.75</v>
      </c>
      <c r="G43" s="100">
        <f t="shared" si="3"/>
        <v>1088.25</v>
      </c>
      <c r="H43" s="103">
        <v>3</v>
      </c>
      <c r="I43" s="100">
        <f>VLOOKUP(C43,'SOR RATE 2026-27'!A:D,4,0)</f>
        <v>362.75</v>
      </c>
      <c r="J43" s="100">
        <f t="shared" si="5"/>
        <v>1088.25</v>
      </c>
      <c r="K43" s="103">
        <v>3</v>
      </c>
      <c r="L43" s="100">
        <f>VLOOKUP(C43,'SOR RATE 2026-27'!A:D,4,0)</f>
        <v>362.75</v>
      </c>
      <c r="M43" s="521">
        <f t="shared" si="4"/>
        <v>1088.25</v>
      </c>
    </row>
    <row r="44" spans="1:14" ht="18.75" customHeight="1">
      <c r="A44" s="1070"/>
      <c r="B44" s="532" t="s">
        <v>54</v>
      </c>
      <c r="C44" s="103">
        <v>7130620625</v>
      </c>
      <c r="D44" s="104" t="s">
        <v>55</v>
      </c>
      <c r="E44" s="485">
        <v>1.2</v>
      </c>
      <c r="F44" s="100">
        <f>VLOOKUP(C44,'SOR RATE 2026-27'!A:D,4,0)</f>
        <v>84.05</v>
      </c>
      <c r="G44" s="100">
        <f t="shared" si="3"/>
        <v>100.86</v>
      </c>
      <c r="H44" s="485">
        <v>1.2</v>
      </c>
      <c r="I44" s="100">
        <f>VLOOKUP(C44,'SOR RATE 2026-27'!A:D,4,0)</f>
        <v>84.05</v>
      </c>
      <c r="J44" s="100">
        <f t="shared" si="5"/>
        <v>100.86</v>
      </c>
      <c r="K44" s="485">
        <v>1.2</v>
      </c>
      <c r="L44" s="100">
        <f>VLOOKUP(C44,'SOR RATE 2026-27'!A:D,4,0)</f>
        <v>84.05</v>
      </c>
      <c r="M44" s="521">
        <f t="shared" si="4"/>
        <v>100.86</v>
      </c>
    </row>
    <row r="45" spans="1:14" ht="18.75" customHeight="1">
      <c r="A45" s="1070"/>
      <c r="B45" s="532" t="s">
        <v>142</v>
      </c>
      <c r="C45" s="103">
        <v>7130620013</v>
      </c>
      <c r="D45" s="104" t="s">
        <v>14</v>
      </c>
      <c r="E45" s="103">
        <v>4</v>
      </c>
      <c r="F45" s="100">
        <f>VLOOKUP(C45,'SOR RATE 2026-27'!A:D,4,0)</f>
        <v>155.56</v>
      </c>
      <c r="G45" s="100">
        <f t="shared" si="3"/>
        <v>622.24</v>
      </c>
      <c r="H45" s="103">
        <v>4</v>
      </c>
      <c r="I45" s="100">
        <f>VLOOKUP(C45,'SOR RATE 2026-27'!A:D,4,0)</f>
        <v>155.56</v>
      </c>
      <c r="J45" s="100">
        <f t="shared" si="5"/>
        <v>622.24</v>
      </c>
      <c r="K45" s="103">
        <v>4</v>
      </c>
      <c r="L45" s="100">
        <f>VLOOKUP(C45,'SOR RATE 2026-27'!A:D,4,0)</f>
        <v>155.56</v>
      </c>
      <c r="M45" s="521">
        <f t="shared" si="4"/>
        <v>622.24</v>
      </c>
    </row>
    <row r="46" spans="1:14" ht="18.75" customHeight="1">
      <c r="A46" s="1070"/>
      <c r="B46" s="532" t="s">
        <v>57</v>
      </c>
      <c r="C46" s="103">
        <v>7130860033</v>
      </c>
      <c r="D46" s="104" t="s">
        <v>14</v>
      </c>
      <c r="E46" s="103">
        <v>2</v>
      </c>
      <c r="F46" s="100">
        <f>VLOOKUP(C46,'SOR RATE 2026-27'!A:D,4,0)</f>
        <v>1080.47</v>
      </c>
      <c r="G46" s="100">
        <f t="shared" si="3"/>
        <v>2160.94</v>
      </c>
      <c r="H46" s="103">
        <v>2</v>
      </c>
      <c r="I46" s="100">
        <f>VLOOKUP(C46,'SOR RATE 2026-27'!A:D,4,0)</f>
        <v>1080.47</v>
      </c>
      <c r="J46" s="100">
        <f t="shared" si="5"/>
        <v>2160.94</v>
      </c>
      <c r="K46" s="103">
        <v>2</v>
      </c>
      <c r="L46" s="100">
        <f>VLOOKUP(C46,'SOR RATE 2026-27'!A:D,4,0)</f>
        <v>1080.47</v>
      </c>
      <c r="M46" s="521">
        <f t="shared" si="4"/>
        <v>2160.94</v>
      </c>
    </row>
    <row r="47" spans="1:14" ht="18.75" customHeight="1">
      <c r="A47" s="1070"/>
      <c r="B47" s="532" t="s">
        <v>143</v>
      </c>
      <c r="C47" s="103">
        <v>7130860076</v>
      </c>
      <c r="D47" s="104" t="s">
        <v>17</v>
      </c>
      <c r="E47" s="103">
        <v>17</v>
      </c>
      <c r="F47" s="100">
        <f>VLOOKUP(C47,'SOR RATE 2026-27'!A:D,4,0)/1000</f>
        <v>87.273820000000001</v>
      </c>
      <c r="G47" s="100">
        <f t="shared" si="3"/>
        <v>1483.6549399999999</v>
      </c>
      <c r="H47" s="103">
        <v>17</v>
      </c>
      <c r="I47" s="100">
        <f>VLOOKUP(C47,'SOR RATE 2026-27'!A:D,4,0)/1000</f>
        <v>87.273820000000001</v>
      </c>
      <c r="J47" s="100">
        <f t="shared" si="5"/>
        <v>1483.6549399999999</v>
      </c>
      <c r="K47" s="103">
        <v>17</v>
      </c>
      <c r="L47" s="100">
        <f>VLOOKUP(C47,'SOR RATE 2026-27'!A:D,4,0)/1000</f>
        <v>87.273820000000001</v>
      </c>
      <c r="M47" s="521">
        <f t="shared" si="4"/>
        <v>1483.6549399999999</v>
      </c>
    </row>
    <row r="48" spans="1:14" ht="18.75" customHeight="1">
      <c r="A48" s="1071"/>
      <c r="B48" s="532" t="s">
        <v>59</v>
      </c>
      <c r="C48" s="103">
        <v>7130620619</v>
      </c>
      <c r="D48" s="104" t="s">
        <v>17</v>
      </c>
      <c r="E48" s="103">
        <v>1.5</v>
      </c>
      <c r="F48" s="100">
        <f>VLOOKUP(C48,'SOR RATE 2026-27'!A:D,4,0)</f>
        <v>85.5</v>
      </c>
      <c r="G48" s="100">
        <f t="shared" si="3"/>
        <v>128.25</v>
      </c>
      <c r="H48" s="103">
        <v>1.5</v>
      </c>
      <c r="I48" s="100">
        <f>VLOOKUP(C48,'SOR RATE 2026-27'!A:D,4,0)</f>
        <v>85.5</v>
      </c>
      <c r="J48" s="100">
        <f t="shared" si="5"/>
        <v>128.25</v>
      </c>
      <c r="K48" s="103">
        <v>1.5</v>
      </c>
      <c r="L48" s="100">
        <f>VLOOKUP(C48,'SOR RATE 2026-27'!A:D,4,0)</f>
        <v>85.5</v>
      </c>
      <c r="M48" s="521">
        <f t="shared" si="4"/>
        <v>128.25</v>
      </c>
    </row>
    <row r="49" spans="1:255" s="81" customFormat="1" ht="36" customHeight="1">
      <c r="A49" s="533">
        <v>22</v>
      </c>
      <c r="B49" s="110" t="s">
        <v>60</v>
      </c>
      <c r="C49" s="534"/>
      <c r="D49" s="534"/>
      <c r="E49" s="508"/>
      <c r="F49" s="508"/>
      <c r="G49" s="508">
        <f>SUM(G10:G48)</f>
        <v>498862.87349999993</v>
      </c>
      <c r="H49" s="103"/>
      <c r="I49" s="100"/>
      <c r="J49" s="508">
        <f>SUM(J10:J48)</f>
        <v>729698.77383999981</v>
      </c>
      <c r="K49" s="508"/>
      <c r="L49" s="508"/>
      <c r="M49" s="508">
        <f>SUM(M10:M48)</f>
        <v>546454.37349999975</v>
      </c>
      <c r="Q49" s="71"/>
      <c r="R49" s="71"/>
      <c r="S49" s="71"/>
      <c r="T49" s="71"/>
      <c r="U49" s="71"/>
      <c r="V49" s="71"/>
      <c r="W49" s="71"/>
      <c r="X49" s="71"/>
      <c r="Y49" s="71"/>
      <c r="Z49" s="71"/>
      <c r="AA49" s="71"/>
      <c r="AB49" s="71"/>
      <c r="AC49" s="71"/>
      <c r="AD49" s="71"/>
      <c r="AE49" s="71"/>
      <c r="AF49" s="71"/>
      <c r="AG49" s="71"/>
      <c r="AH49" s="71"/>
      <c r="AI49" s="71"/>
      <c r="AJ49" s="71"/>
      <c r="AK49" s="71"/>
      <c r="AL49" s="71"/>
      <c r="AM49" s="71"/>
      <c r="AN49" s="71"/>
      <c r="AO49" s="71"/>
      <c r="AP49" s="71"/>
      <c r="AQ49" s="71"/>
      <c r="AR49" s="71"/>
      <c r="AS49" s="71"/>
      <c r="AT49" s="71"/>
      <c r="AU49" s="71"/>
      <c r="AV49" s="71"/>
      <c r="AW49" s="71"/>
      <c r="AX49" s="71"/>
      <c r="AY49" s="71"/>
      <c r="AZ49" s="71"/>
      <c r="BA49" s="71"/>
      <c r="BB49" s="71"/>
      <c r="BC49" s="71"/>
      <c r="BD49" s="71"/>
      <c r="BE49" s="71"/>
      <c r="BF49" s="71"/>
      <c r="BG49" s="71"/>
      <c r="BH49" s="71"/>
      <c r="BI49" s="71"/>
      <c r="BJ49" s="71"/>
      <c r="BK49" s="71"/>
      <c r="BL49" s="71"/>
      <c r="BM49" s="71"/>
      <c r="BN49" s="71"/>
      <c r="BO49" s="71"/>
      <c r="BP49" s="71"/>
      <c r="BQ49" s="71"/>
      <c r="BR49" s="71"/>
      <c r="BS49" s="71"/>
      <c r="BT49" s="71"/>
      <c r="BU49" s="71"/>
      <c r="BV49" s="71"/>
      <c r="BW49" s="71"/>
      <c r="BX49" s="71"/>
      <c r="BY49" s="71"/>
      <c r="BZ49" s="71"/>
      <c r="CA49" s="71"/>
      <c r="CB49" s="71"/>
      <c r="CC49" s="71"/>
      <c r="CD49" s="71"/>
      <c r="CE49" s="71"/>
      <c r="CF49" s="71"/>
      <c r="CG49" s="71"/>
      <c r="CH49" s="71"/>
      <c r="CI49" s="71"/>
      <c r="CJ49" s="71"/>
      <c r="CK49" s="71"/>
      <c r="CL49" s="71"/>
      <c r="CM49" s="71"/>
      <c r="CN49" s="71"/>
      <c r="CO49" s="71"/>
      <c r="CP49" s="71"/>
      <c r="CQ49" s="71"/>
      <c r="CR49" s="71"/>
      <c r="CS49" s="71"/>
      <c r="CT49" s="71"/>
      <c r="CU49" s="71"/>
      <c r="CV49" s="71"/>
      <c r="CW49" s="71"/>
      <c r="CX49" s="71"/>
      <c r="CY49" s="71"/>
      <c r="CZ49" s="71"/>
      <c r="DA49" s="71"/>
      <c r="DB49" s="71"/>
      <c r="DC49" s="71"/>
      <c r="DD49" s="71"/>
      <c r="DE49" s="71"/>
      <c r="DF49" s="71"/>
      <c r="DG49" s="71"/>
      <c r="DH49" s="71"/>
      <c r="DI49" s="71"/>
      <c r="DJ49" s="71"/>
      <c r="DK49" s="71"/>
      <c r="DL49" s="71"/>
      <c r="DM49" s="71"/>
      <c r="DN49" s="71"/>
      <c r="DO49" s="71"/>
      <c r="DP49" s="71"/>
      <c r="DQ49" s="71"/>
      <c r="DR49" s="71"/>
      <c r="DS49" s="71"/>
      <c r="DT49" s="71"/>
      <c r="DU49" s="71"/>
      <c r="DV49" s="71"/>
      <c r="DW49" s="71"/>
      <c r="DX49" s="71"/>
      <c r="DY49" s="71"/>
      <c r="DZ49" s="71"/>
      <c r="EA49" s="71"/>
      <c r="EB49" s="71"/>
      <c r="EC49" s="71"/>
      <c r="ED49" s="71"/>
      <c r="EE49" s="71"/>
      <c r="EF49" s="71"/>
      <c r="EG49" s="71"/>
      <c r="EH49" s="71"/>
      <c r="EI49" s="71"/>
      <c r="EJ49" s="71"/>
      <c r="EK49" s="71"/>
      <c r="EL49" s="71"/>
      <c r="EM49" s="71"/>
      <c r="EN49" s="71"/>
      <c r="EO49" s="71"/>
      <c r="EP49" s="71"/>
      <c r="EQ49" s="71"/>
      <c r="ER49" s="71"/>
      <c r="ES49" s="71"/>
      <c r="ET49" s="71"/>
      <c r="EU49" s="71"/>
      <c r="EV49" s="71"/>
      <c r="EW49" s="71"/>
      <c r="EX49" s="71"/>
      <c r="EY49" s="71"/>
      <c r="EZ49" s="71"/>
      <c r="FA49" s="71"/>
      <c r="FB49" s="71"/>
      <c r="FC49" s="71"/>
      <c r="FD49" s="71"/>
      <c r="FE49" s="71"/>
      <c r="FF49" s="71"/>
      <c r="FG49" s="71"/>
      <c r="FH49" s="71"/>
      <c r="FI49" s="71"/>
      <c r="FJ49" s="71"/>
      <c r="FK49" s="71"/>
      <c r="FL49" s="71"/>
      <c r="FM49" s="71"/>
      <c r="FN49" s="71"/>
      <c r="FO49" s="71"/>
      <c r="FP49" s="71"/>
      <c r="FQ49" s="71"/>
      <c r="FR49" s="71"/>
      <c r="FS49" s="71"/>
      <c r="FT49" s="71"/>
      <c r="FU49" s="71"/>
      <c r="FV49" s="71"/>
      <c r="FW49" s="71"/>
      <c r="FX49" s="71"/>
      <c r="FY49" s="71"/>
      <c r="FZ49" s="71"/>
      <c r="GA49" s="71"/>
      <c r="GB49" s="71"/>
      <c r="GC49" s="71"/>
      <c r="GD49" s="71"/>
      <c r="GE49" s="71"/>
      <c r="GF49" s="71"/>
      <c r="GG49" s="71"/>
      <c r="GH49" s="71"/>
      <c r="GI49" s="71"/>
      <c r="GJ49" s="71"/>
      <c r="GK49" s="71"/>
      <c r="GL49" s="71"/>
      <c r="GM49" s="71"/>
      <c r="GN49" s="71"/>
      <c r="GO49" s="71"/>
      <c r="GP49" s="71"/>
      <c r="GQ49" s="71"/>
      <c r="GR49" s="71"/>
      <c r="GS49" s="71"/>
      <c r="GT49" s="71"/>
      <c r="GU49" s="71"/>
      <c r="GV49" s="71"/>
      <c r="GW49" s="71"/>
      <c r="GX49" s="71"/>
      <c r="GY49" s="71"/>
      <c r="GZ49" s="71"/>
      <c r="HA49" s="71"/>
      <c r="HB49" s="71"/>
      <c r="HC49" s="71"/>
      <c r="HD49" s="71"/>
      <c r="HE49" s="71"/>
      <c r="HF49" s="71"/>
      <c r="HG49" s="71"/>
      <c r="HH49" s="71"/>
      <c r="HI49" s="71"/>
      <c r="HJ49" s="71"/>
      <c r="HK49" s="71"/>
      <c r="HL49" s="71"/>
      <c r="HM49" s="71"/>
      <c r="HN49" s="71"/>
      <c r="HO49" s="71"/>
      <c r="HP49" s="71"/>
      <c r="HQ49" s="71"/>
      <c r="HR49" s="71"/>
      <c r="HS49" s="71"/>
      <c r="HT49" s="71"/>
      <c r="HU49" s="71"/>
      <c r="HV49" s="71"/>
      <c r="HW49" s="71"/>
      <c r="HX49" s="71"/>
      <c r="HY49" s="71"/>
      <c r="HZ49" s="71"/>
      <c r="IA49" s="71"/>
      <c r="IB49" s="71"/>
      <c r="IC49" s="71"/>
      <c r="ID49" s="71"/>
      <c r="IE49" s="71"/>
      <c r="IF49" s="71"/>
      <c r="IG49" s="71"/>
      <c r="IH49" s="71"/>
      <c r="II49" s="71"/>
      <c r="IJ49" s="71"/>
      <c r="IK49" s="71"/>
      <c r="IL49" s="71"/>
      <c r="IM49" s="71"/>
      <c r="IN49" s="71"/>
      <c r="IO49" s="71"/>
      <c r="IP49" s="71"/>
      <c r="IQ49" s="71"/>
      <c r="IR49" s="71"/>
      <c r="IS49" s="71"/>
      <c r="IT49" s="71"/>
      <c r="IU49" s="71"/>
    </row>
    <row r="50" spans="1:255" s="81" customFormat="1" ht="34.5" customHeight="1">
      <c r="A50" s="533">
        <v>23</v>
      </c>
      <c r="B50" s="110" t="s">
        <v>61</v>
      </c>
      <c r="C50" s="535"/>
      <c r="D50" s="534"/>
      <c r="E50" s="508"/>
      <c r="F50" s="508"/>
      <c r="G50" s="508">
        <f>G49/1.18</f>
        <v>422765.14703389828</v>
      </c>
      <c r="H50" s="536"/>
      <c r="I50" s="100"/>
      <c r="J50" s="508">
        <f>J49/1.18</f>
        <v>618388.79138983041</v>
      </c>
      <c r="K50" s="508"/>
      <c r="L50" s="508"/>
      <c r="M50" s="508">
        <f>M49/1.18</f>
        <v>463096.92669491505</v>
      </c>
      <c r="Q50" s="71"/>
      <c r="R50" s="71"/>
      <c r="S50" s="71"/>
      <c r="T50" s="71"/>
      <c r="U50" s="71"/>
      <c r="V50" s="71"/>
      <c r="W50" s="71"/>
      <c r="X50" s="71"/>
      <c r="Y50" s="71"/>
      <c r="Z50" s="71"/>
      <c r="AA50" s="71"/>
      <c r="AB50" s="71"/>
      <c r="AC50" s="71"/>
      <c r="AD50" s="71"/>
      <c r="AE50" s="71"/>
      <c r="AF50" s="71"/>
      <c r="AG50" s="71"/>
      <c r="AH50" s="71"/>
      <c r="AI50" s="71"/>
      <c r="AJ50" s="71"/>
      <c r="AK50" s="71"/>
      <c r="AL50" s="71"/>
      <c r="AM50" s="71"/>
      <c r="AN50" s="71"/>
      <c r="AO50" s="71"/>
      <c r="AP50" s="71"/>
      <c r="AQ50" s="71"/>
      <c r="AR50" s="71"/>
      <c r="AS50" s="71"/>
      <c r="AT50" s="71"/>
      <c r="AU50" s="71"/>
      <c r="AV50" s="71"/>
      <c r="AW50" s="71"/>
      <c r="AX50" s="71"/>
      <c r="AY50" s="71"/>
      <c r="AZ50" s="71"/>
      <c r="BA50" s="71"/>
      <c r="BB50" s="71"/>
      <c r="BC50" s="71"/>
      <c r="BD50" s="71"/>
      <c r="BE50" s="71"/>
      <c r="BF50" s="71"/>
      <c r="BG50" s="71"/>
      <c r="BH50" s="71"/>
      <c r="BI50" s="71"/>
      <c r="BJ50" s="71"/>
      <c r="BK50" s="71"/>
      <c r="BL50" s="71"/>
      <c r="BM50" s="71"/>
      <c r="BN50" s="71"/>
      <c r="BO50" s="71"/>
      <c r="BP50" s="71"/>
      <c r="BQ50" s="71"/>
      <c r="BR50" s="71"/>
      <c r="BS50" s="71"/>
      <c r="BT50" s="71"/>
      <c r="BU50" s="71"/>
      <c r="BV50" s="71"/>
      <c r="BW50" s="71"/>
      <c r="BX50" s="71"/>
      <c r="BY50" s="71"/>
      <c r="BZ50" s="71"/>
      <c r="CA50" s="71"/>
      <c r="CB50" s="71"/>
      <c r="CC50" s="71"/>
      <c r="CD50" s="71"/>
      <c r="CE50" s="71"/>
      <c r="CF50" s="71"/>
      <c r="CG50" s="71"/>
      <c r="CH50" s="71"/>
      <c r="CI50" s="71"/>
      <c r="CJ50" s="71"/>
      <c r="CK50" s="71"/>
      <c r="CL50" s="71"/>
      <c r="CM50" s="71"/>
      <c r="CN50" s="71"/>
      <c r="CO50" s="71"/>
      <c r="CP50" s="71"/>
      <c r="CQ50" s="71"/>
      <c r="CR50" s="71"/>
      <c r="CS50" s="71"/>
      <c r="CT50" s="71"/>
      <c r="CU50" s="71"/>
      <c r="CV50" s="71"/>
      <c r="CW50" s="71"/>
      <c r="CX50" s="71"/>
      <c r="CY50" s="71"/>
      <c r="CZ50" s="71"/>
      <c r="DA50" s="71"/>
      <c r="DB50" s="71"/>
      <c r="DC50" s="71"/>
      <c r="DD50" s="71"/>
      <c r="DE50" s="71"/>
      <c r="DF50" s="71"/>
      <c r="DG50" s="71"/>
      <c r="DH50" s="71"/>
      <c r="DI50" s="71"/>
      <c r="DJ50" s="71"/>
      <c r="DK50" s="71"/>
      <c r="DL50" s="71"/>
      <c r="DM50" s="71"/>
      <c r="DN50" s="71"/>
      <c r="DO50" s="71"/>
      <c r="DP50" s="71"/>
      <c r="DQ50" s="71"/>
      <c r="DR50" s="71"/>
      <c r="DS50" s="71"/>
      <c r="DT50" s="71"/>
      <c r="DU50" s="71"/>
      <c r="DV50" s="71"/>
      <c r="DW50" s="71"/>
      <c r="DX50" s="71"/>
      <c r="DY50" s="71"/>
      <c r="DZ50" s="71"/>
      <c r="EA50" s="71"/>
      <c r="EB50" s="71"/>
      <c r="EC50" s="71"/>
      <c r="ED50" s="71"/>
      <c r="EE50" s="71"/>
      <c r="EF50" s="71"/>
      <c r="EG50" s="71"/>
      <c r="EH50" s="71"/>
      <c r="EI50" s="71"/>
      <c r="EJ50" s="71"/>
      <c r="EK50" s="71"/>
      <c r="EL50" s="71"/>
      <c r="EM50" s="71"/>
      <c r="EN50" s="71"/>
      <c r="EO50" s="71"/>
      <c r="EP50" s="71"/>
      <c r="EQ50" s="71"/>
      <c r="ER50" s="71"/>
      <c r="ES50" s="71"/>
      <c r="ET50" s="71"/>
      <c r="EU50" s="71"/>
      <c r="EV50" s="71"/>
      <c r="EW50" s="71"/>
      <c r="EX50" s="71"/>
      <c r="EY50" s="71"/>
      <c r="EZ50" s="71"/>
      <c r="FA50" s="71"/>
      <c r="FB50" s="71"/>
      <c r="FC50" s="71"/>
      <c r="FD50" s="71"/>
      <c r="FE50" s="71"/>
      <c r="FF50" s="71"/>
      <c r="FG50" s="71"/>
      <c r="FH50" s="71"/>
      <c r="FI50" s="71"/>
      <c r="FJ50" s="71"/>
      <c r="FK50" s="71"/>
      <c r="FL50" s="71"/>
      <c r="FM50" s="71"/>
      <c r="FN50" s="71"/>
      <c r="FO50" s="71"/>
      <c r="FP50" s="71"/>
      <c r="FQ50" s="71"/>
      <c r="FR50" s="71"/>
      <c r="FS50" s="71"/>
      <c r="FT50" s="71"/>
      <c r="FU50" s="71"/>
      <c r="FV50" s="71"/>
      <c r="FW50" s="71"/>
      <c r="FX50" s="71"/>
      <c r="FY50" s="71"/>
      <c r="FZ50" s="71"/>
      <c r="GA50" s="71"/>
      <c r="GB50" s="71"/>
      <c r="GC50" s="71"/>
      <c r="GD50" s="71"/>
      <c r="GE50" s="71"/>
      <c r="GF50" s="71"/>
      <c r="GG50" s="71"/>
      <c r="GH50" s="71"/>
      <c r="GI50" s="71"/>
      <c r="GJ50" s="71"/>
      <c r="GK50" s="71"/>
      <c r="GL50" s="71"/>
      <c r="GM50" s="71"/>
      <c r="GN50" s="71"/>
      <c r="GO50" s="71"/>
      <c r="GP50" s="71"/>
      <c r="GQ50" s="71"/>
      <c r="GR50" s="71"/>
      <c r="GS50" s="71"/>
      <c r="GT50" s="71"/>
      <c r="GU50" s="71"/>
      <c r="GV50" s="71"/>
      <c r="GW50" s="71"/>
      <c r="GX50" s="71"/>
      <c r="GY50" s="71"/>
      <c r="GZ50" s="71"/>
      <c r="HA50" s="71"/>
      <c r="HB50" s="71"/>
      <c r="HC50" s="71"/>
      <c r="HD50" s="71"/>
      <c r="HE50" s="71"/>
      <c r="HF50" s="71"/>
      <c r="HG50" s="71"/>
      <c r="HH50" s="71"/>
      <c r="HI50" s="71"/>
      <c r="HJ50" s="71"/>
      <c r="HK50" s="71"/>
      <c r="HL50" s="71"/>
      <c r="HM50" s="71"/>
      <c r="HN50" s="71"/>
      <c r="HO50" s="71"/>
      <c r="HP50" s="71"/>
      <c r="HQ50" s="71"/>
      <c r="HR50" s="71"/>
      <c r="HS50" s="71"/>
      <c r="HT50" s="71"/>
      <c r="HU50" s="71"/>
      <c r="HV50" s="71"/>
      <c r="HW50" s="71"/>
      <c r="HX50" s="71"/>
      <c r="HY50" s="71"/>
      <c r="HZ50" s="71"/>
      <c r="IA50" s="71"/>
      <c r="IB50" s="71"/>
      <c r="IC50" s="71"/>
      <c r="ID50" s="71"/>
      <c r="IE50" s="71"/>
      <c r="IF50" s="71"/>
      <c r="IG50" s="71"/>
      <c r="IH50" s="71"/>
      <c r="II50" s="71"/>
      <c r="IJ50" s="71"/>
      <c r="IK50" s="71"/>
      <c r="IL50" s="71"/>
      <c r="IM50" s="71"/>
      <c r="IN50" s="71"/>
      <c r="IO50" s="71"/>
      <c r="IP50" s="71"/>
      <c r="IQ50" s="71"/>
      <c r="IR50" s="71"/>
      <c r="IS50" s="71"/>
      <c r="IT50" s="71"/>
      <c r="IU50" s="71"/>
    </row>
    <row r="51" spans="1:255" ht="33" customHeight="1">
      <c r="A51" s="103">
        <v>24</v>
      </c>
      <c r="B51" s="102" t="s">
        <v>1754</v>
      </c>
      <c r="C51" s="537"/>
      <c r="D51" s="538"/>
      <c r="E51" s="538"/>
      <c r="F51" s="489">
        <v>7.4999999999999997E-2</v>
      </c>
      <c r="G51" s="491">
        <f>G50*F51</f>
        <v>31707.386027542369</v>
      </c>
      <c r="H51" s="539"/>
      <c r="I51" s="540">
        <v>7.4999999999999997E-2</v>
      </c>
      <c r="J51" s="491">
        <f>J50*I51</f>
        <v>46379.159354237279</v>
      </c>
      <c r="K51" s="491"/>
      <c r="L51" s="540">
        <v>7.4999999999999997E-2</v>
      </c>
      <c r="M51" s="491">
        <f>M50*L51</f>
        <v>34732.26950211863</v>
      </c>
      <c r="N51" s="81"/>
    </row>
    <row r="52" spans="1:255" s="82" customFormat="1" ht="21.75" customHeight="1">
      <c r="A52" s="103">
        <v>25</v>
      </c>
      <c r="B52" s="512" t="s">
        <v>64</v>
      </c>
      <c r="C52" s="489"/>
      <c r="D52" s="104" t="s">
        <v>65</v>
      </c>
      <c r="E52" s="485">
        <f>(0.05*10)+(5*0.3)</f>
        <v>2</v>
      </c>
      <c r="F52" s="118">
        <f>740.31*1</f>
        <v>740.31</v>
      </c>
      <c r="G52" s="100">
        <f>F52*E52</f>
        <v>1480.62</v>
      </c>
      <c r="H52" s="485">
        <f>(0.65*10)+(5*0.3)</f>
        <v>8</v>
      </c>
      <c r="I52" s="118">
        <f>+F52</f>
        <v>740.31</v>
      </c>
      <c r="J52" s="541">
        <f>I52*H52</f>
        <v>5922.48</v>
      </c>
      <c r="K52" s="485">
        <f>(0.55*10)+(5*0.3)</f>
        <v>7</v>
      </c>
      <c r="L52" s="118">
        <f>+F52</f>
        <v>740.31</v>
      </c>
      <c r="M52" s="100">
        <f>K52*L52</f>
        <v>5182.17</v>
      </c>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1"/>
      <c r="AN52" s="71"/>
      <c r="AO52" s="71"/>
      <c r="AP52" s="71"/>
      <c r="AQ52" s="71"/>
      <c r="AR52" s="71"/>
      <c r="AS52" s="71"/>
      <c r="AT52" s="71"/>
      <c r="AU52" s="71"/>
      <c r="AV52" s="71"/>
      <c r="AW52" s="71"/>
      <c r="AX52" s="71"/>
      <c r="AY52" s="71"/>
      <c r="AZ52" s="71"/>
      <c r="BA52" s="71"/>
      <c r="BB52" s="71"/>
      <c r="BC52" s="71"/>
      <c r="BD52" s="71"/>
      <c r="BE52" s="71"/>
      <c r="BF52" s="71"/>
      <c r="BG52" s="71"/>
      <c r="BH52" s="71"/>
      <c r="BI52" s="71"/>
      <c r="BJ52" s="71"/>
      <c r="BK52" s="71"/>
      <c r="BL52" s="71"/>
      <c r="BM52" s="71"/>
      <c r="BN52" s="71"/>
      <c r="BO52" s="71"/>
      <c r="BP52" s="71"/>
      <c r="BQ52" s="71"/>
      <c r="BR52" s="71"/>
      <c r="BS52" s="71"/>
      <c r="BT52" s="71"/>
      <c r="BU52" s="71"/>
      <c r="BV52" s="71"/>
      <c r="BW52" s="71"/>
      <c r="BX52" s="71"/>
      <c r="BY52" s="71"/>
      <c r="BZ52" s="71"/>
      <c r="CA52" s="71"/>
      <c r="CB52" s="71"/>
      <c r="CC52" s="71"/>
      <c r="CD52" s="71"/>
      <c r="CE52" s="71"/>
      <c r="CF52" s="71"/>
      <c r="CG52" s="71"/>
      <c r="CH52" s="71"/>
      <c r="CI52" s="71"/>
      <c r="CJ52" s="71"/>
      <c r="CK52" s="71"/>
      <c r="CL52" s="71"/>
      <c r="CM52" s="71"/>
      <c r="CN52" s="71"/>
      <c r="CO52" s="71"/>
      <c r="CP52" s="71"/>
      <c r="CQ52" s="71"/>
      <c r="CR52" s="71"/>
      <c r="CS52" s="71"/>
      <c r="CT52" s="71"/>
      <c r="CU52" s="71"/>
      <c r="CV52" s="71"/>
      <c r="CW52" s="71"/>
      <c r="CX52" s="71"/>
      <c r="CY52" s="71"/>
      <c r="CZ52" s="71"/>
      <c r="DA52" s="71"/>
      <c r="DB52" s="71"/>
      <c r="DC52" s="71"/>
      <c r="DD52" s="71"/>
      <c r="DE52" s="71"/>
      <c r="DF52" s="71"/>
      <c r="DG52" s="71"/>
      <c r="DH52" s="71"/>
      <c r="DI52" s="71"/>
      <c r="DJ52" s="71"/>
      <c r="DK52" s="71"/>
      <c r="DL52" s="71"/>
      <c r="DM52" s="71"/>
      <c r="DN52" s="71"/>
      <c r="DO52" s="71"/>
      <c r="DP52" s="71"/>
      <c r="DQ52" s="71"/>
      <c r="DR52" s="71"/>
      <c r="DS52" s="71"/>
      <c r="DT52" s="71"/>
      <c r="DU52" s="71"/>
      <c r="DV52" s="71"/>
      <c r="DW52" s="71"/>
      <c r="DX52" s="71"/>
      <c r="DY52" s="71"/>
      <c r="DZ52" s="71"/>
      <c r="EA52" s="71"/>
      <c r="EB52" s="71"/>
      <c r="EC52" s="71"/>
      <c r="ED52" s="71"/>
      <c r="EE52" s="71"/>
      <c r="EF52" s="71"/>
      <c r="EG52" s="71"/>
      <c r="EH52" s="71"/>
      <c r="EI52" s="71"/>
      <c r="EJ52" s="71"/>
      <c r="EK52" s="71"/>
      <c r="EL52" s="71"/>
      <c r="EM52" s="71"/>
      <c r="EN52" s="71"/>
      <c r="EO52" s="71"/>
      <c r="EP52" s="71"/>
      <c r="EQ52" s="71"/>
      <c r="ER52" s="71"/>
      <c r="ES52" s="71"/>
      <c r="ET52" s="71"/>
      <c r="EU52" s="71"/>
      <c r="EV52" s="71"/>
      <c r="EW52" s="71"/>
      <c r="EX52" s="71"/>
      <c r="EY52" s="71"/>
      <c r="EZ52" s="71"/>
      <c r="FA52" s="71"/>
      <c r="FB52" s="71"/>
      <c r="FC52" s="71"/>
      <c r="FD52" s="71"/>
      <c r="FE52" s="71"/>
      <c r="FF52" s="71"/>
      <c r="FG52" s="71"/>
      <c r="FH52" s="71"/>
      <c r="FI52" s="71"/>
      <c r="FJ52" s="71"/>
      <c r="FK52" s="71"/>
      <c r="FL52" s="71"/>
      <c r="FM52" s="71"/>
      <c r="FN52" s="71"/>
      <c r="FO52" s="71"/>
      <c r="FP52" s="71"/>
      <c r="FQ52" s="71"/>
      <c r="FR52" s="71"/>
      <c r="FS52" s="71"/>
      <c r="FT52" s="71"/>
      <c r="FU52" s="71"/>
      <c r="FV52" s="71"/>
      <c r="FW52" s="71"/>
      <c r="FX52" s="71"/>
      <c r="FY52" s="71"/>
      <c r="FZ52" s="71"/>
      <c r="GA52" s="71"/>
      <c r="GB52" s="71"/>
      <c r="GC52" s="71"/>
      <c r="GD52" s="71"/>
      <c r="GE52" s="71"/>
      <c r="GF52" s="71"/>
      <c r="GG52" s="71"/>
      <c r="GH52" s="71"/>
      <c r="GI52" s="71"/>
      <c r="GJ52" s="71"/>
      <c r="GK52" s="71"/>
      <c r="GL52" s="71"/>
      <c r="GM52" s="71"/>
      <c r="GN52" s="71"/>
      <c r="GO52" s="71"/>
      <c r="GP52" s="71"/>
      <c r="GQ52" s="71"/>
      <c r="GR52" s="71"/>
      <c r="GS52" s="71"/>
      <c r="GT52" s="71"/>
      <c r="GU52" s="71"/>
      <c r="GV52" s="71"/>
      <c r="GW52" s="71"/>
      <c r="GX52" s="71"/>
      <c r="GY52" s="71"/>
      <c r="GZ52" s="71"/>
      <c r="HA52" s="71"/>
      <c r="HB52" s="71"/>
      <c r="HC52" s="71"/>
      <c r="HD52" s="71"/>
      <c r="HE52" s="71"/>
      <c r="HF52" s="71"/>
      <c r="HG52" s="71"/>
      <c r="HH52" s="71"/>
      <c r="HI52" s="71"/>
      <c r="HJ52" s="71"/>
      <c r="HK52" s="71"/>
      <c r="HL52" s="71"/>
      <c r="HM52" s="71"/>
      <c r="HN52" s="71"/>
      <c r="HO52" s="71"/>
      <c r="HP52" s="71"/>
      <c r="HQ52" s="71"/>
      <c r="HR52" s="71"/>
      <c r="HS52" s="71"/>
      <c r="HT52" s="71"/>
      <c r="HU52" s="71"/>
      <c r="HV52" s="71"/>
      <c r="HW52" s="71"/>
      <c r="HX52" s="71"/>
      <c r="HY52" s="71"/>
      <c r="HZ52" s="71"/>
      <c r="IA52" s="71"/>
      <c r="IB52" s="71"/>
      <c r="IC52" s="71"/>
      <c r="ID52" s="71"/>
      <c r="IE52" s="71"/>
      <c r="IF52" s="71"/>
      <c r="IG52" s="71"/>
      <c r="IH52" s="71"/>
      <c r="II52" s="71"/>
      <c r="IJ52" s="71"/>
      <c r="IK52" s="71"/>
      <c r="IL52" s="71"/>
      <c r="IM52" s="71"/>
      <c r="IN52" s="71"/>
      <c r="IO52" s="71"/>
      <c r="IP52" s="71"/>
      <c r="IQ52" s="71"/>
      <c r="IR52" s="71"/>
      <c r="IS52" s="71"/>
      <c r="IT52" s="71"/>
      <c r="IU52" s="71"/>
    </row>
    <row r="53" spans="1:255" ht="36" customHeight="1">
      <c r="A53" s="103">
        <v>26</v>
      </c>
      <c r="B53" s="102" t="s">
        <v>62</v>
      </c>
      <c r="C53" s="489"/>
      <c r="D53" s="104" t="s">
        <v>14</v>
      </c>
      <c r="E53" s="519">
        <v>10</v>
      </c>
      <c r="F53" s="118">
        <f>472.92*1</f>
        <v>472.92</v>
      </c>
      <c r="G53" s="100">
        <f>F53*E53</f>
        <v>4729.2</v>
      </c>
      <c r="H53" s="542"/>
      <c r="I53" s="100"/>
      <c r="J53" s="541"/>
      <c r="K53" s="519">
        <v>0</v>
      </c>
      <c r="L53" s="118">
        <f>+F53</f>
        <v>472.92</v>
      </c>
      <c r="M53" s="100"/>
      <c r="N53" s="45"/>
    </row>
    <row r="54" spans="1:255" ht="33" customHeight="1">
      <c r="A54" s="103">
        <v>27</v>
      </c>
      <c r="B54" s="102" t="s">
        <v>144</v>
      </c>
      <c r="C54" s="489"/>
      <c r="D54" s="543"/>
      <c r="E54" s="100"/>
      <c r="F54" s="100"/>
      <c r="G54" s="100">
        <v>59873.34</v>
      </c>
      <c r="H54" s="100"/>
      <c r="I54" s="544"/>
      <c r="J54" s="544">
        <v>66462.509999999995</v>
      </c>
      <c r="K54" s="520"/>
      <c r="L54" s="520"/>
      <c r="M54" s="544">
        <v>64296.89</v>
      </c>
      <c r="N54" s="83"/>
    </row>
    <row r="55" spans="1:255" ht="33.75" customHeight="1">
      <c r="A55" s="103">
        <v>28</v>
      </c>
      <c r="B55" s="453" t="s">
        <v>1750</v>
      </c>
      <c r="C55" s="545"/>
      <c r="D55" s="546"/>
      <c r="E55" s="547"/>
      <c r="F55" s="547"/>
      <c r="G55" s="548"/>
      <c r="H55" s="547"/>
      <c r="I55" s="547"/>
      <c r="J55" s="547"/>
      <c r="K55" s="549"/>
      <c r="L55" s="549"/>
      <c r="M55" s="548"/>
      <c r="N55" s="83"/>
    </row>
    <row r="56" spans="1:255" s="3" customFormat="1" ht="19.5" customHeight="1">
      <c r="A56" s="282" t="s">
        <v>66</v>
      </c>
      <c r="B56" s="281" t="s">
        <v>1638</v>
      </c>
      <c r="C56" s="454"/>
      <c r="D56" s="455"/>
      <c r="E56" s="285"/>
      <c r="F56" s="285">
        <v>0.02</v>
      </c>
      <c r="G56" s="456">
        <f>G50*F56</f>
        <v>8455.302940677966</v>
      </c>
      <c r="H56" s="285"/>
      <c r="I56" s="285">
        <v>0.02</v>
      </c>
      <c r="J56" s="456">
        <f>J50*I56</f>
        <v>12367.775827796608</v>
      </c>
      <c r="K56" s="285"/>
      <c r="L56" s="285">
        <v>0.02</v>
      </c>
      <c r="M56" s="456">
        <f>M50*L56</f>
        <v>9261.9385338983011</v>
      </c>
      <c r="N56" s="80"/>
      <c r="O56" s="29"/>
      <c r="P56" s="32"/>
    </row>
    <row r="57" spans="1:255" s="3" customFormat="1" ht="55.5" customHeight="1">
      <c r="A57" s="282">
        <v>29</v>
      </c>
      <c r="B57" s="281" t="s">
        <v>1624</v>
      </c>
      <c r="C57" s="282"/>
      <c r="D57" s="283"/>
      <c r="E57" s="288"/>
      <c r="F57" s="288"/>
      <c r="G57" s="308">
        <f>(G50+G51+G52+G53+G54+G56)*0.125</f>
        <v>66126.374500264821</v>
      </c>
      <c r="H57" s="308"/>
      <c r="I57" s="308"/>
      <c r="J57" s="308">
        <f>(J50+J51+J52+J53+J54+J56)*0.125</f>
        <v>93690.08957148304</v>
      </c>
      <c r="K57" s="308"/>
      <c r="L57" s="308"/>
      <c r="M57" s="308">
        <f>(M50+M51+M52+M53+M54+M56)*0.125</f>
        <v>72071.274341366501</v>
      </c>
      <c r="N57" s="80"/>
      <c r="O57" s="29"/>
      <c r="P57" s="33"/>
    </row>
    <row r="58" spans="1:255" s="3" customFormat="1" ht="37.5" customHeight="1">
      <c r="A58" s="550">
        <v>30</v>
      </c>
      <c r="B58" s="326" t="s">
        <v>1623</v>
      </c>
      <c r="C58" s="282"/>
      <c r="D58" s="283"/>
      <c r="E58" s="288"/>
      <c r="F58" s="288"/>
      <c r="G58" s="327">
        <f>G50+G51+G52+G53+G54+G56+G57</f>
        <v>595137.37050238345</v>
      </c>
      <c r="H58" s="327"/>
      <c r="I58" s="327"/>
      <c r="J58" s="327">
        <f>J50+J51+J52+J53+J54+J56+J57</f>
        <v>843210.80614334741</v>
      </c>
      <c r="K58" s="327"/>
      <c r="L58" s="327"/>
      <c r="M58" s="327">
        <f>M50+M51+M52+M53+M54+M56+M57</f>
        <v>648641.4690722985</v>
      </c>
      <c r="N58" s="80"/>
    </row>
    <row r="59" spans="1:255" ht="21.75" customHeight="1">
      <c r="A59" s="103">
        <v>31</v>
      </c>
      <c r="B59" s="102" t="s">
        <v>1771</v>
      </c>
      <c r="C59" s="489"/>
      <c r="D59" s="526"/>
      <c r="E59" s="100"/>
      <c r="F59" s="100">
        <v>0.09</v>
      </c>
      <c r="G59" s="100">
        <f>G58*F59</f>
        <v>53562.363345214508</v>
      </c>
      <c r="H59" s="100"/>
      <c r="I59" s="100">
        <v>0.09</v>
      </c>
      <c r="J59" s="100">
        <f>J58*I59</f>
        <v>75888.972552901265</v>
      </c>
      <c r="K59" s="100"/>
      <c r="L59" s="100">
        <v>0.09</v>
      </c>
      <c r="M59" s="100">
        <f>M58*L59</f>
        <v>58377.732216506862</v>
      </c>
    </row>
    <row r="60" spans="1:255" ht="21.75" customHeight="1">
      <c r="A60" s="103">
        <v>32</v>
      </c>
      <c r="B60" s="102" t="s">
        <v>1772</v>
      </c>
      <c r="C60" s="489"/>
      <c r="D60" s="526"/>
      <c r="E60" s="100"/>
      <c r="F60" s="100">
        <v>0.09</v>
      </c>
      <c r="G60" s="100">
        <f>G58*F60</f>
        <v>53562.363345214508</v>
      </c>
      <c r="H60" s="100"/>
      <c r="I60" s="100">
        <v>0.09</v>
      </c>
      <c r="J60" s="100">
        <f>J58*I60</f>
        <v>75888.972552901265</v>
      </c>
      <c r="K60" s="100"/>
      <c r="L60" s="100">
        <v>0.09</v>
      </c>
      <c r="M60" s="100">
        <f>M58*L60</f>
        <v>58377.732216506862</v>
      </c>
    </row>
    <row r="61" spans="1:255" ht="34.5" customHeight="1">
      <c r="A61" s="103">
        <v>33</v>
      </c>
      <c r="B61" s="102" t="s">
        <v>1773</v>
      </c>
      <c r="C61" s="489"/>
      <c r="D61" s="526"/>
      <c r="E61" s="100"/>
      <c r="F61" s="100"/>
      <c r="G61" s="100">
        <f>G58+G59+G60</f>
        <v>702262.09719281248</v>
      </c>
      <c r="H61" s="100"/>
      <c r="I61" s="100"/>
      <c r="J61" s="100">
        <f>J58+J59+J60</f>
        <v>994988.75124914991</v>
      </c>
      <c r="K61" s="100"/>
      <c r="L61" s="100"/>
      <c r="M61" s="100">
        <f>M58+M59+M60</f>
        <v>765396.93350531219</v>
      </c>
    </row>
    <row r="62" spans="1:255" s="80" customFormat="1" ht="36.75" customHeight="1">
      <c r="A62" s="533">
        <v>34</v>
      </c>
      <c r="B62" s="127" t="s">
        <v>73</v>
      </c>
      <c r="C62" s="534"/>
      <c r="D62" s="551"/>
      <c r="E62" s="508"/>
      <c r="F62" s="508"/>
      <c r="G62" s="508">
        <f>ROUND(G61,0)</f>
        <v>702262</v>
      </c>
      <c r="H62" s="100"/>
      <c r="I62" s="100"/>
      <c r="J62" s="508">
        <f>ROUND(J61,0)</f>
        <v>994989</v>
      </c>
      <c r="K62" s="508"/>
      <c r="L62" s="508"/>
      <c r="M62" s="508">
        <f>ROUND(M61,0)</f>
        <v>765397</v>
      </c>
    </row>
    <row r="63" spans="1:255">
      <c r="A63" s="133"/>
      <c r="B63" s="552"/>
      <c r="C63" s="553"/>
      <c r="D63" s="133"/>
      <c r="E63" s="554"/>
      <c r="F63" s="554"/>
      <c r="G63" s="555"/>
      <c r="H63" s="556"/>
      <c r="I63" s="556"/>
      <c r="J63" s="556"/>
      <c r="K63" s="557"/>
      <c r="L63" s="557"/>
      <c r="M63" s="557"/>
    </row>
    <row r="64" spans="1:255" ht="15" customHeight="1">
      <c r="A64" s="1072" t="s">
        <v>124</v>
      </c>
      <c r="B64" s="1072"/>
      <c r="C64" s="1072"/>
      <c r="D64" s="1072"/>
      <c r="E64" s="1072"/>
      <c r="F64" s="1072"/>
      <c r="G64" s="1072"/>
      <c r="H64" s="558"/>
      <c r="I64" s="558"/>
      <c r="J64" s="558"/>
      <c r="K64" s="557"/>
      <c r="L64" s="557"/>
      <c r="M64" s="557"/>
    </row>
    <row r="65" spans="1:13" ht="42.75" customHeight="1">
      <c r="A65" s="743">
        <v>1</v>
      </c>
      <c r="B65" s="1043" t="s">
        <v>1917</v>
      </c>
      <c r="C65" s="1043"/>
      <c r="D65" s="1043"/>
      <c r="E65" s="1043"/>
      <c r="F65" s="1043"/>
      <c r="G65" s="1043"/>
      <c r="H65" s="1043"/>
      <c r="I65" s="559"/>
      <c r="J65" s="559"/>
      <c r="K65" s="557"/>
      <c r="L65" s="557"/>
      <c r="M65" s="557"/>
    </row>
    <row r="66" spans="1:13">
      <c r="A66" s="743">
        <v>2</v>
      </c>
      <c r="B66" s="1036" t="s">
        <v>75</v>
      </c>
      <c r="C66" s="1036"/>
      <c r="D66" s="1036"/>
      <c r="E66" s="1036"/>
      <c r="F66" s="1036"/>
      <c r="G66" s="1036"/>
      <c r="H66" s="1036"/>
      <c r="I66" s="559"/>
      <c r="J66" s="559"/>
      <c r="K66" s="557"/>
      <c r="L66" s="557"/>
      <c r="M66" s="557"/>
    </row>
    <row r="67" spans="1:13">
      <c r="A67" s="743">
        <v>3</v>
      </c>
      <c r="B67" s="1036" t="s">
        <v>76</v>
      </c>
      <c r="C67" s="1036"/>
      <c r="D67" s="1036"/>
      <c r="E67" s="1036"/>
      <c r="F67" s="1036"/>
      <c r="G67" s="1036"/>
      <c r="H67" s="1036"/>
      <c r="I67" s="559"/>
      <c r="J67" s="559"/>
      <c r="K67" s="557"/>
      <c r="L67" s="557"/>
      <c r="M67" s="557"/>
    </row>
    <row r="68" spans="1:13">
      <c r="A68" s="560"/>
      <c r="B68" s="557"/>
      <c r="C68" s="561"/>
      <c r="D68" s="560"/>
      <c r="E68" s="559"/>
      <c r="F68" s="559"/>
      <c r="G68" s="559"/>
      <c r="H68" s="559"/>
      <c r="I68" s="559"/>
      <c r="J68" s="559"/>
      <c r="K68" s="557"/>
      <c r="L68" s="557"/>
      <c r="M68" s="557"/>
    </row>
    <row r="69" spans="1:13">
      <c r="A69" s="560"/>
      <c r="B69" s="557"/>
      <c r="C69" s="561"/>
      <c r="D69" s="560"/>
      <c r="E69" s="559"/>
      <c r="F69" s="559"/>
      <c r="G69" s="559"/>
      <c r="H69" s="559"/>
      <c r="I69" s="559"/>
      <c r="J69" s="559"/>
      <c r="K69" s="557"/>
      <c r="L69" s="557"/>
      <c r="M69" s="557"/>
    </row>
    <row r="70" spans="1:13">
      <c r="A70" s="560"/>
      <c r="B70" s="557"/>
      <c r="C70" s="561"/>
      <c r="D70" s="560"/>
      <c r="E70" s="559"/>
      <c r="F70" s="559"/>
      <c r="G70" s="559"/>
      <c r="H70" s="559"/>
      <c r="I70" s="559"/>
      <c r="J70" s="559"/>
      <c r="K70" s="557"/>
      <c r="L70" s="557"/>
      <c r="M70" s="557"/>
    </row>
  </sheetData>
  <mergeCells count="18">
    <mergeCell ref="C1:F1"/>
    <mergeCell ref="B3:J3"/>
    <mergeCell ref="I5:J5"/>
    <mergeCell ref="A7:A8"/>
    <mergeCell ref="B7:B8"/>
    <mergeCell ref="C7:C8"/>
    <mergeCell ref="D7:D8"/>
    <mergeCell ref="E7:G7"/>
    <mergeCell ref="H7:J7"/>
    <mergeCell ref="B65:H65"/>
    <mergeCell ref="B66:H66"/>
    <mergeCell ref="B67:H67"/>
    <mergeCell ref="K7:M7"/>
    <mergeCell ref="A14:A16"/>
    <mergeCell ref="A23:A25"/>
    <mergeCell ref="A33:A38"/>
    <mergeCell ref="A39:A48"/>
    <mergeCell ref="A64:G64"/>
  </mergeCells>
  <conditionalFormatting sqref="B49">
    <cfRule type="cellIs" dxfId="23" priority="2" stopIfTrue="1" operator="equal">
      <formula>"?"</formula>
    </cfRule>
  </conditionalFormatting>
  <conditionalFormatting sqref="B50">
    <cfRule type="cellIs" dxfId="22" priority="1" stopIfTrue="1" operator="equal">
      <formula>"?"</formula>
    </cfRule>
  </conditionalFormatting>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N59"/>
  <sheetViews>
    <sheetView workbookViewId="0">
      <pane xSplit="3" ySplit="6" topLeftCell="D7" activePane="bottomRight" state="frozen"/>
      <selection pane="topRight" activeCell="D1" sqref="D1"/>
      <selection pane="bottomLeft" activeCell="A7" sqref="A7"/>
      <selection pane="bottomRight" activeCell="G34" sqref="G34"/>
    </sheetView>
  </sheetViews>
  <sheetFormatPr defaultRowHeight="15"/>
  <cols>
    <col min="1" max="1" width="5.7109375" style="87" customWidth="1"/>
    <col min="2" max="2" width="42.5703125" style="37" customWidth="1"/>
    <col min="3" max="3" width="13.5703125" style="37" customWidth="1"/>
    <col min="4" max="4" width="8.7109375" style="37" customWidth="1"/>
    <col min="5" max="5" width="6.7109375" style="37" bestFit="1" customWidth="1"/>
    <col min="6" max="6" width="11.140625" style="37" customWidth="1"/>
    <col min="7" max="7" width="13.140625" style="37" bestFit="1" customWidth="1"/>
    <col min="8" max="8" width="19.5703125" style="37" customWidth="1"/>
    <col min="9" max="252" width="9.140625" style="37"/>
    <col min="253" max="253" width="5.7109375" style="37" customWidth="1"/>
    <col min="254" max="254" width="40.42578125" style="37" customWidth="1"/>
    <col min="255" max="255" width="13.5703125" style="37" customWidth="1"/>
    <col min="256" max="256" width="8.7109375" style="37" customWidth="1"/>
    <col min="257" max="257" width="6.7109375" style="37" bestFit="1" customWidth="1"/>
    <col min="258" max="258" width="10.28515625" style="37" customWidth="1"/>
    <col min="259" max="259" width="13.140625" style="37" bestFit="1" customWidth="1"/>
    <col min="260" max="260" width="26" style="37" customWidth="1"/>
    <col min="261" max="261" width="13.85546875" style="37" customWidth="1"/>
    <col min="262" max="262" width="14.42578125" style="37" customWidth="1"/>
    <col min="263" max="263" width="11.85546875" style="37" customWidth="1"/>
    <col min="264" max="508" width="9.140625" style="37"/>
    <col min="509" max="509" width="5.7109375" style="37" customWidth="1"/>
    <col min="510" max="510" width="40.42578125" style="37" customWidth="1"/>
    <col min="511" max="511" width="13.5703125" style="37" customWidth="1"/>
    <col min="512" max="512" width="8.7109375" style="37" customWidth="1"/>
    <col min="513" max="513" width="6.7109375" style="37" bestFit="1" customWidth="1"/>
    <col min="514" max="514" width="10.28515625" style="37" customWidth="1"/>
    <col min="515" max="515" width="13.140625" style="37" bestFit="1" customWidth="1"/>
    <col min="516" max="516" width="26" style="37" customWidth="1"/>
    <col min="517" max="517" width="13.85546875" style="37" customWidth="1"/>
    <col min="518" max="518" width="14.42578125" style="37" customWidth="1"/>
    <col min="519" max="519" width="11.85546875" style="37" customWidth="1"/>
    <col min="520" max="764" width="9.140625" style="37"/>
    <col min="765" max="765" width="5.7109375" style="37" customWidth="1"/>
    <col min="766" max="766" width="40.42578125" style="37" customWidth="1"/>
    <col min="767" max="767" width="13.5703125" style="37" customWidth="1"/>
    <col min="768" max="768" width="8.7109375" style="37" customWidth="1"/>
    <col min="769" max="769" width="6.7109375" style="37" bestFit="1" customWidth="1"/>
    <col min="770" max="770" width="10.28515625" style="37" customWidth="1"/>
    <col min="771" max="771" width="13.140625" style="37" bestFit="1" customWidth="1"/>
    <col min="772" max="772" width="26" style="37" customWidth="1"/>
    <col min="773" max="773" width="13.85546875" style="37" customWidth="1"/>
    <col min="774" max="774" width="14.42578125" style="37" customWidth="1"/>
    <col min="775" max="775" width="11.85546875" style="37" customWidth="1"/>
    <col min="776" max="1020" width="9.140625" style="37"/>
    <col min="1021" max="1021" width="5.7109375" style="37" customWidth="1"/>
    <col min="1022" max="1022" width="40.42578125" style="37" customWidth="1"/>
    <col min="1023" max="1023" width="13.5703125" style="37" customWidth="1"/>
    <col min="1024" max="1024" width="8.7109375" style="37" customWidth="1"/>
    <col min="1025" max="1025" width="6.7109375" style="37" bestFit="1" customWidth="1"/>
    <col min="1026" max="1026" width="10.28515625" style="37" customWidth="1"/>
    <col min="1027" max="1027" width="13.140625" style="37" bestFit="1" customWidth="1"/>
    <col min="1028" max="1028" width="26" style="37" customWidth="1"/>
    <col min="1029" max="1029" width="13.85546875" style="37" customWidth="1"/>
    <col min="1030" max="1030" width="14.42578125" style="37" customWidth="1"/>
    <col min="1031" max="1031" width="11.85546875" style="37" customWidth="1"/>
    <col min="1032" max="1276" width="9.140625" style="37"/>
    <col min="1277" max="1277" width="5.7109375" style="37" customWidth="1"/>
    <col min="1278" max="1278" width="40.42578125" style="37" customWidth="1"/>
    <col min="1279" max="1279" width="13.5703125" style="37" customWidth="1"/>
    <col min="1280" max="1280" width="8.7109375" style="37" customWidth="1"/>
    <col min="1281" max="1281" width="6.7109375" style="37" bestFit="1" customWidth="1"/>
    <col min="1282" max="1282" width="10.28515625" style="37" customWidth="1"/>
    <col min="1283" max="1283" width="13.140625" style="37" bestFit="1" customWidth="1"/>
    <col min="1284" max="1284" width="26" style="37" customWidth="1"/>
    <col min="1285" max="1285" width="13.85546875" style="37" customWidth="1"/>
    <col min="1286" max="1286" width="14.42578125" style="37" customWidth="1"/>
    <col min="1287" max="1287" width="11.85546875" style="37" customWidth="1"/>
    <col min="1288" max="1532" width="9.140625" style="37"/>
    <col min="1533" max="1533" width="5.7109375" style="37" customWidth="1"/>
    <col min="1534" max="1534" width="40.42578125" style="37" customWidth="1"/>
    <col min="1535" max="1535" width="13.5703125" style="37" customWidth="1"/>
    <col min="1536" max="1536" width="8.7109375" style="37" customWidth="1"/>
    <col min="1537" max="1537" width="6.7109375" style="37" bestFit="1" customWidth="1"/>
    <col min="1538" max="1538" width="10.28515625" style="37" customWidth="1"/>
    <col min="1539" max="1539" width="13.140625" style="37" bestFit="1" customWidth="1"/>
    <col min="1540" max="1540" width="26" style="37" customWidth="1"/>
    <col min="1541" max="1541" width="13.85546875" style="37" customWidth="1"/>
    <col min="1542" max="1542" width="14.42578125" style="37" customWidth="1"/>
    <col min="1543" max="1543" width="11.85546875" style="37" customWidth="1"/>
    <col min="1544" max="1788" width="9.140625" style="37"/>
    <col min="1789" max="1789" width="5.7109375" style="37" customWidth="1"/>
    <col min="1790" max="1790" width="40.42578125" style="37" customWidth="1"/>
    <col min="1791" max="1791" width="13.5703125" style="37" customWidth="1"/>
    <col min="1792" max="1792" width="8.7109375" style="37" customWidth="1"/>
    <col min="1793" max="1793" width="6.7109375" style="37" bestFit="1" customWidth="1"/>
    <col min="1794" max="1794" width="10.28515625" style="37" customWidth="1"/>
    <col min="1795" max="1795" width="13.140625" style="37" bestFit="1" customWidth="1"/>
    <col min="1796" max="1796" width="26" style="37" customWidth="1"/>
    <col min="1797" max="1797" width="13.85546875" style="37" customWidth="1"/>
    <col min="1798" max="1798" width="14.42578125" style="37" customWidth="1"/>
    <col min="1799" max="1799" width="11.85546875" style="37" customWidth="1"/>
    <col min="1800" max="2044" width="9.140625" style="37"/>
    <col min="2045" max="2045" width="5.7109375" style="37" customWidth="1"/>
    <col min="2046" max="2046" width="40.42578125" style="37" customWidth="1"/>
    <col min="2047" max="2047" width="13.5703125" style="37" customWidth="1"/>
    <col min="2048" max="2048" width="8.7109375" style="37" customWidth="1"/>
    <col min="2049" max="2049" width="6.7109375" style="37" bestFit="1" customWidth="1"/>
    <col min="2050" max="2050" width="10.28515625" style="37" customWidth="1"/>
    <col min="2051" max="2051" width="13.140625" style="37" bestFit="1" customWidth="1"/>
    <col min="2052" max="2052" width="26" style="37" customWidth="1"/>
    <col min="2053" max="2053" width="13.85546875" style="37" customWidth="1"/>
    <col min="2054" max="2054" width="14.42578125" style="37" customWidth="1"/>
    <col min="2055" max="2055" width="11.85546875" style="37" customWidth="1"/>
    <col min="2056" max="2300" width="9.140625" style="37"/>
    <col min="2301" max="2301" width="5.7109375" style="37" customWidth="1"/>
    <col min="2302" max="2302" width="40.42578125" style="37" customWidth="1"/>
    <col min="2303" max="2303" width="13.5703125" style="37" customWidth="1"/>
    <col min="2304" max="2304" width="8.7109375" style="37" customWidth="1"/>
    <col min="2305" max="2305" width="6.7109375" style="37" bestFit="1" customWidth="1"/>
    <col min="2306" max="2306" width="10.28515625" style="37" customWidth="1"/>
    <col min="2307" max="2307" width="13.140625" style="37" bestFit="1" customWidth="1"/>
    <col min="2308" max="2308" width="26" style="37" customWidth="1"/>
    <col min="2309" max="2309" width="13.85546875" style="37" customWidth="1"/>
    <col min="2310" max="2310" width="14.42578125" style="37" customWidth="1"/>
    <col min="2311" max="2311" width="11.85546875" style="37" customWidth="1"/>
    <col min="2312" max="2556" width="9.140625" style="37"/>
    <col min="2557" max="2557" width="5.7109375" style="37" customWidth="1"/>
    <col min="2558" max="2558" width="40.42578125" style="37" customWidth="1"/>
    <col min="2559" max="2559" width="13.5703125" style="37" customWidth="1"/>
    <col min="2560" max="2560" width="8.7109375" style="37" customWidth="1"/>
    <col min="2561" max="2561" width="6.7109375" style="37" bestFit="1" customWidth="1"/>
    <col min="2562" max="2562" width="10.28515625" style="37" customWidth="1"/>
    <col min="2563" max="2563" width="13.140625" style="37" bestFit="1" customWidth="1"/>
    <col min="2564" max="2564" width="26" style="37" customWidth="1"/>
    <col min="2565" max="2565" width="13.85546875" style="37" customWidth="1"/>
    <col min="2566" max="2566" width="14.42578125" style="37" customWidth="1"/>
    <col min="2567" max="2567" width="11.85546875" style="37" customWidth="1"/>
    <col min="2568" max="2812" width="9.140625" style="37"/>
    <col min="2813" max="2813" width="5.7109375" style="37" customWidth="1"/>
    <col min="2814" max="2814" width="40.42578125" style="37" customWidth="1"/>
    <col min="2815" max="2815" width="13.5703125" style="37" customWidth="1"/>
    <col min="2816" max="2816" width="8.7109375" style="37" customWidth="1"/>
    <col min="2817" max="2817" width="6.7109375" style="37" bestFit="1" customWidth="1"/>
    <col min="2818" max="2818" width="10.28515625" style="37" customWidth="1"/>
    <col min="2819" max="2819" width="13.140625" style="37" bestFit="1" customWidth="1"/>
    <col min="2820" max="2820" width="26" style="37" customWidth="1"/>
    <col min="2821" max="2821" width="13.85546875" style="37" customWidth="1"/>
    <col min="2822" max="2822" width="14.42578125" style="37" customWidth="1"/>
    <col min="2823" max="2823" width="11.85546875" style="37" customWidth="1"/>
    <col min="2824" max="3068" width="9.140625" style="37"/>
    <col min="3069" max="3069" width="5.7109375" style="37" customWidth="1"/>
    <col min="3070" max="3070" width="40.42578125" style="37" customWidth="1"/>
    <col min="3071" max="3071" width="13.5703125" style="37" customWidth="1"/>
    <col min="3072" max="3072" width="8.7109375" style="37" customWidth="1"/>
    <col min="3073" max="3073" width="6.7109375" style="37" bestFit="1" customWidth="1"/>
    <col min="3074" max="3074" width="10.28515625" style="37" customWidth="1"/>
    <col min="3075" max="3075" width="13.140625" style="37" bestFit="1" customWidth="1"/>
    <col min="3076" max="3076" width="26" style="37" customWidth="1"/>
    <col min="3077" max="3077" width="13.85546875" style="37" customWidth="1"/>
    <col min="3078" max="3078" width="14.42578125" style="37" customWidth="1"/>
    <col min="3079" max="3079" width="11.85546875" style="37" customWidth="1"/>
    <col min="3080" max="3324" width="9.140625" style="37"/>
    <col min="3325" max="3325" width="5.7109375" style="37" customWidth="1"/>
    <col min="3326" max="3326" width="40.42578125" style="37" customWidth="1"/>
    <col min="3327" max="3327" width="13.5703125" style="37" customWidth="1"/>
    <col min="3328" max="3328" width="8.7109375" style="37" customWidth="1"/>
    <col min="3329" max="3329" width="6.7109375" style="37" bestFit="1" customWidth="1"/>
    <col min="3330" max="3330" width="10.28515625" style="37" customWidth="1"/>
    <col min="3331" max="3331" width="13.140625" style="37" bestFit="1" customWidth="1"/>
    <col min="3332" max="3332" width="26" style="37" customWidth="1"/>
    <col min="3333" max="3333" width="13.85546875" style="37" customWidth="1"/>
    <col min="3334" max="3334" width="14.42578125" style="37" customWidth="1"/>
    <col min="3335" max="3335" width="11.85546875" style="37" customWidth="1"/>
    <col min="3336" max="3580" width="9.140625" style="37"/>
    <col min="3581" max="3581" width="5.7109375" style="37" customWidth="1"/>
    <col min="3582" max="3582" width="40.42578125" style="37" customWidth="1"/>
    <col min="3583" max="3583" width="13.5703125" style="37" customWidth="1"/>
    <col min="3584" max="3584" width="8.7109375" style="37" customWidth="1"/>
    <col min="3585" max="3585" width="6.7109375" style="37" bestFit="1" customWidth="1"/>
    <col min="3586" max="3586" width="10.28515625" style="37" customWidth="1"/>
    <col min="3587" max="3587" width="13.140625" style="37" bestFit="1" customWidth="1"/>
    <col min="3588" max="3588" width="26" style="37" customWidth="1"/>
    <col min="3589" max="3589" width="13.85546875" style="37" customWidth="1"/>
    <col min="3590" max="3590" width="14.42578125" style="37" customWidth="1"/>
    <col min="3591" max="3591" width="11.85546875" style="37" customWidth="1"/>
    <col min="3592" max="3836" width="9.140625" style="37"/>
    <col min="3837" max="3837" width="5.7109375" style="37" customWidth="1"/>
    <col min="3838" max="3838" width="40.42578125" style="37" customWidth="1"/>
    <col min="3839" max="3839" width="13.5703125" style="37" customWidth="1"/>
    <col min="3840" max="3840" width="8.7109375" style="37" customWidth="1"/>
    <col min="3841" max="3841" width="6.7109375" style="37" bestFit="1" customWidth="1"/>
    <col min="3842" max="3842" width="10.28515625" style="37" customWidth="1"/>
    <col min="3843" max="3843" width="13.140625" style="37" bestFit="1" customWidth="1"/>
    <col min="3844" max="3844" width="26" style="37" customWidth="1"/>
    <col min="3845" max="3845" width="13.85546875" style="37" customWidth="1"/>
    <col min="3846" max="3846" width="14.42578125" style="37" customWidth="1"/>
    <col min="3847" max="3847" width="11.85546875" style="37" customWidth="1"/>
    <col min="3848" max="4092" width="9.140625" style="37"/>
    <col min="4093" max="4093" width="5.7109375" style="37" customWidth="1"/>
    <col min="4094" max="4094" width="40.42578125" style="37" customWidth="1"/>
    <col min="4095" max="4095" width="13.5703125" style="37" customWidth="1"/>
    <col min="4096" max="4096" width="8.7109375" style="37" customWidth="1"/>
    <col min="4097" max="4097" width="6.7109375" style="37" bestFit="1" customWidth="1"/>
    <col min="4098" max="4098" width="10.28515625" style="37" customWidth="1"/>
    <col min="4099" max="4099" width="13.140625" style="37" bestFit="1" customWidth="1"/>
    <col min="4100" max="4100" width="26" style="37" customWidth="1"/>
    <col min="4101" max="4101" width="13.85546875" style="37" customWidth="1"/>
    <col min="4102" max="4102" width="14.42578125" style="37" customWidth="1"/>
    <col min="4103" max="4103" width="11.85546875" style="37" customWidth="1"/>
    <col min="4104" max="4348" width="9.140625" style="37"/>
    <col min="4349" max="4349" width="5.7109375" style="37" customWidth="1"/>
    <col min="4350" max="4350" width="40.42578125" style="37" customWidth="1"/>
    <col min="4351" max="4351" width="13.5703125" style="37" customWidth="1"/>
    <col min="4352" max="4352" width="8.7109375" style="37" customWidth="1"/>
    <col min="4353" max="4353" width="6.7109375" style="37" bestFit="1" customWidth="1"/>
    <col min="4354" max="4354" width="10.28515625" style="37" customWidth="1"/>
    <col min="4355" max="4355" width="13.140625" style="37" bestFit="1" customWidth="1"/>
    <col min="4356" max="4356" width="26" style="37" customWidth="1"/>
    <col min="4357" max="4357" width="13.85546875" style="37" customWidth="1"/>
    <col min="4358" max="4358" width="14.42578125" style="37" customWidth="1"/>
    <col min="4359" max="4359" width="11.85546875" style="37" customWidth="1"/>
    <col min="4360" max="4604" width="9.140625" style="37"/>
    <col min="4605" max="4605" width="5.7109375" style="37" customWidth="1"/>
    <col min="4606" max="4606" width="40.42578125" style="37" customWidth="1"/>
    <col min="4607" max="4607" width="13.5703125" style="37" customWidth="1"/>
    <col min="4608" max="4608" width="8.7109375" style="37" customWidth="1"/>
    <col min="4609" max="4609" width="6.7109375" style="37" bestFit="1" customWidth="1"/>
    <col min="4610" max="4610" width="10.28515625" style="37" customWidth="1"/>
    <col min="4611" max="4611" width="13.140625" style="37" bestFit="1" customWidth="1"/>
    <col min="4612" max="4612" width="26" style="37" customWidth="1"/>
    <col min="4613" max="4613" width="13.85546875" style="37" customWidth="1"/>
    <col min="4614" max="4614" width="14.42578125" style="37" customWidth="1"/>
    <col min="4615" max="4615" width="11.85546875" style="37" customWidth="1"/>
    <col min="4616" max="4860" width="9.140625" style="37"/>
    <col min="4861" max="4861" width="5.7109375" style="37" customWidth="1"/>
    <col min="4862" max="4862" width="40.42578125" style="37" customWidth="1"/>
    <col min="4863" max="4863" width="13.5703125" style="37" customWidth="1"/>
    <col min="4864" max="4864" width="8.7109375" style="37" customWidth="1"/>
    <col min="4865" max="4865" width="6.7109375" style="37" bestFit="1" customWidth="1"/>
    <col min="4866" max="4866" width="10.28515625" style="37" customWidth="1"/>
    <col min="4867" max="4867" width="13.140625" style="37" bestFit="1" customWidth="1"/>
    <col min="4868" max="4868" width="26" style="37" customWidth="1"/>
    <col min="4869" max="4869" width="13.85546875" style="37" customWidth="1"/>
    <col min="4870" max="4870" width="14.42578125" style="37" customWidth="1"/>
    <col min="4871" max="4871" width="11.85546875" style="37" customWidth="1"/>
    <col min="4872" max="5116" width="9.140625" style="37"/>
    <col min="5117" max="5117" width="5.7109375" style="37" customWidth="1"/>
    <col min="5118" max="5118" width="40.42578125" style="37" customWidth="1"/>
    <col min="5119" max="5119" width="13.5703125" style="37" customWidth="1"/>
    <col min="5120" max="5120" width="8.7109375" style="37" customWidth="1"/>
    <col min="5121" max="5121" width="6.7109375" style="37" bestFit="1" customWidth="1"/>
    <col min="5122" max="5122" width="10.28515625" style="37" customWidth="1"/>
    <col min="5123" max="5123" width="13.140625" style="37" bestFit="1" customWidth="1"/>
    <col min="5124" max="5124" width="26" style="37" customWidth="1"/>
    <col min="5125" max="5125" width="13.85546875" style="37" customWidth="1"/>
    <col min="5126" max="5126" width="14.42578125" style="37" customWidth="1"/>
    <col min="5127" max="5127" width="11.85546875" style="37" customWidth="1"/>
    <col min="5128" max="5372" width="9.140625" style="37"/>
    <col min="5373" max="5373" width="5.7109375" style="37" customWidth="1"/>
    <col min="5374" max="5374" width="40.42578125" style="37" customWidth="1"/>
    <col min="5375" max="5375" width="13.5703125" style="37" customWidth="1"/>
    <col min="5376" max="5376" width="8.7109375" style="37" customWidth="1"/>
    <col min="5377" max="5377" width="6.7109375" style="37" bestFit="1" customWidth="1"/>
    <col min="5378" max="5378" width="10.28515625" style="37" customWidth="1"/>
    <col min="5379" max="5379" width="13.140625" style="37" bestFit="1" customWidth="1"/>
    <col min="5380" max="5380" width="26" style="37" customWidth="1"/>
    <col min="5381" max="5381" width="13.85546875" style="37" customWidth="1"/>
    <col min="5382" max="5382" width="14.42578125" style="37" customWidth="1"/>
    <col min="5383" max="5383" width="11.85546875" style="37" customWidth="1"/>
    <col min="5384" max="5628" width="9.140625" style="37"/>
    <col min="5629" max="5629" width="5.7109375" style="37" customWidth="1"/>
    <col min="5630" max="5630" width="40.42578125" style="37" customWidth="1"/>
    <col min="5631" max="5631" width="13.5703125" style="37" customWidth="1"/>
    <col min="5632" max="5632" width="8.7109375" style="37" customWidth="1"/>
    <col min="5633" max="5633" width="6.7109375" style="37" bestFit="1" customWidth="1"/>
    <col min="5634" max="5634" width="10.28515625" style="37" customWidth="1"/>
    <col min="5635" max="5635" width="13.140625" style="37" bestFit="1" customWidth="1"/>
    <col min="5636" max="5636" width="26" style="37" customWidth="1"/>
    <col min="5637" max="5637" width="13.85546875" style="37" customWidth="1"/>
    <col min="5638" max="5638" width="14.42578125" style="37" customWidth="1"/>
    <col min="5639" max="5639" width="11.85546875" style="37" customWidth="1"/>
    <col min="5640" max="5884" width="9.140625" style="37"/>
    <col min="5885" max="5885" width="5.7109375" style="37" customWidth="1"/>
    <col min="5886" max="5886" width="40.42578125" style="37" customWidth="1"/>
    <col min="5887" max="5887" width="13.5703125" style="37" customWidth="1"/>
    <col min="5888" max="5888" width="8.7109375" style="37" customWidth="1"/>
    <col min="5889" max="5889" width="6.7109375" style="37" bestFit="1" customWidth="1"/>
    <col min="5890" max="5890" width="10.28515625" style="37" customWidth="1"/>
    <col min="5891" max="5891" width="13.140625" style="37" bestFit="1" customWidth="1"/>
    <col min="5892" max="5892" width="26" style="37" customWidth="1"/>
    <col min="5893" max="5893" width="13.85546875" style="37" customWidth="1"/>
    <col min="5894" max="5894" width="14.42578125" style="37" customWidth="1"/>
    <col min="5895" max="5895" width="11.85546875" style="37" customWidth="1"/>
    <col min="5896" max="6140" width="9.140625" style="37"/>
    <col min="6141" max="6141" width="5.7109375" style="37" customWidth="1"/>
    <col min="6142" max="6142" width="40.42578125" style="37" customWidth="1"/>
    <col min="6143" max="6143" width="13.5703125" style="37" customWidth="1"/>
    <col min="6144" max="6144" width="8.7109375" style="37" customWidth="1"/>
    <col min="6145" max="6145" width="6.7109375" style="37" bestFit="1" customWidth="1"/>
    <col min="6146" max="6146" width="10.28515625" style="37" customWidth="1"/>
    <col min="6147" max="6147" width="13.140625" style="37" bestFit="1" customWidth="1"/>
    <col min="6148" max="6148" width="26" style="37" customWidth="1"/>
    <col min="6149" max="6149" width="13.85546875" style="37" customWidth="1"/>
    <col min="6150" max="6150" width="14.42578125" style="37" customWidth="1"/>
    <col min="6151" max="6151" width="11.85546875" style="37" customWidth="1"/>
    <col min="6152" max="6396" width="9.140625" style="37"/>
    <col min="6397" max="6397" width="5.7109375" style="37" customWidth="1"/>
    <col min="6398" max="6398" width="40.42578125" style="37" customWidth="1"/>
    <col min="6399" max="6399" width="13.5703125" style="37" customWidth="1"/>
    <col min="6400" max="6400" width="8.7109375" style="37" customWidth="1"/>
    <col min="6401" max="6401" width="6.7109375" style="37" bestFit="1" customWidth="1"/>
    <col min="6402" max="6402" width="10.28515625" style="37" customWidth="1"/>
    <col min="6403" max="6403" width="13.140625" style="37" bestFit="1" customWidth="1"/>
    <col min="6404" max="6404" width="26" style="37" customWidth="1"/>
    <col min="6405" max="6405" width="13.85546875" style="37" customWidth="1"/>
    <col min="6406" max="6406" width="14.42578125" style="37" customWidth="1"/>
    <col min="6407" max="6407" width="11.85546875" style="37" customWidth="1"/>
    <col min="6408" max="6652" width="9.140625" style="37"/>
    <col min="6653" max="6653" width="5.7109375" style="37" customWidth="1"/>
    <col min="6654" max="6654" width="40.42578125" style="37" customWidth="1"/>
    <col min="6655" max="6655" width="13.5703125" style="37" customWidth="1"/>
    <col min="6656" max="6656" width="8.7109375" style="37" customWidth="1"/>
    <col min="6657" max="6657" width="6.7109375" style="37" bestFit="1" customWidth="1"/>
    <col min="6658" max="6658" width="10.28515625" style="37" customWidth="1"/>
    <col min="6659" max="6659" width="13.140625" style="37" bestFit="1" customWidth="1"/>
    <col min="6660" max="6660" width="26" style="37" customWidth="1"/>
    <col min="6661" max="6661" width="13.85546875" style="37" customWidth="1"/>
    <col min="6662" max="6662" width="14.42578125" style="37" customWidth="1"/>
    <col min="6663" max="6663" width="11.85546875" style="37" customWidth="1"/>
    <col min="6664" max="6908" width="9.140625" style="37"/>
    <col min="6909" max="6909" width="5.7109375" style="37" customWidth="1"/>
    <col min="6910" max="6910" width="40.42578125" style="37" customWidth="1"/>
    <col min="6911" max="6911" width="13.5703125" style="37" customWidth="1"/>
    <col min="6912" max="6912" width="8.7109375" style="37" customWidth="1"/>
    <col min="6913" max="6913" width="6.7109375" style="37" bestFit="1" customWidth="1"/>
    <col min="6914" max="6914" width="10.28515625" style="37" customWidth="1"/>
    <col min="6915" max="6915" width="13.140625" style="37" bestFit="1" customWidth="1"/>
    <col min="6916" max="6916" width="26" style="37" customWidth="1"/>
    <col min="6917" max="6917" width="13.85546875" style="37" customWidth="1"/>
    <col min="6918" max="6918" width="14.42578125" style="37" customWidth="1"/>
    <col min="6919" max="6919" width="11.85546875" style="37" customWidth="1"/>
    <col min="6920" max="7164" width="9.140625" style="37"/>
    <col min="7165" max="7165" width="5.7109375" style="37" customWidth="1"/>
    <col min="7166" max="7166" width="40.42578125" style="37" customWidth="1"/>
    <col min="7167" max="7167" width="13.5703125" style="37" customWidth="1"/>
    <col min="7168" max="7168" width="8.7109375" style="37" customWidth="1"/>
    <col min="7169" max="7169" width="6.7109375" style="37" bestFit="1" customWidth="1"/>
    <col min="7170" max="7170" width="10.28515625" style="37" customWidth="1"/>
    <col min="7171" max="7171" width="13.140625" style="37" bestFit="1" customWidth="1"/>
    <col min="7172" max="7172" width="26" style="37" customWidth="1"/>
    <col min="7173" max="7173" width="13.85546875" style="37" customWidth="1"/>
    <col min="7174" max="7174" width="14.42578125" style="37" customWidth="1"/>
    <col min="7175" max="7175" width="11.85546875" style="37" customWidth="1"/>
    <col min="7176" max="7420" width="9.140625" style="37"/>
    <col min="7421" max="7421" width="5.7109375" style="37" customWidth="1"/>
    <col min="7422" max="7422" width="40.42578125" style="37" customWidth="1"/>
    <col min="7423" max="7423" width="13.5703125" style="37" customWidth="1"/>
    <col min="7424" max="7424" width="8.7109375" style="37" customWidth="1"/>
    <col min="7425" max="7425" width="6.7109375" style="37" bestFit="1" customWidth="1"/>
    <col min="7426" max="7426" width="10.28515625" style="37" customWidth="1"/>
    <col min="7427" max="7427" width="13.140625" style="37" bestFit="1" customWidth="1"/>
    <col min="7428" max="7428" width="26" style="37" customWidth="1"/>
    <col min="7429" max="7429" width="13.85546875" style="37" customWidth="1"/>
    <col min="7430" max="7430" width="14.42578125" style="37" customWidth="1"/>
    <col min="7431" max="7431" width="11.85546875" style="37" customWidth="1"/>
    <col min="7432" max="7676" width="9.140625" style="37"/>
    <col min="7677" max="7677" width="5.7109375" style="37" customWidth="1"/>
    <col min="7678" max="7678" width="40.42578125" style="37" customWidth="1"/>
    <col min="7679" max="7679" width="13.5703125" style="37" customWidth="1"/>
    <col min="7680" max="7680" width="8.7109375" style="37" customWidth="1"/>
    <col min="7681" max="7681" width="6.7109375" style="37" bestFit="1" customWidth="1"/>
    <col min="7682" max="7682" width="10.28515625" style="37" customWidth="1"/>
    <col min="7683" max="7683" width="13.140625" style="37" bestFit="1" customWidth="1"/>
    <col min="7684" max="7684" width="26" style="37" customWidth="1"/>
    <col min="7685" max="7685" width="13.85546875" style="37" customWidth="1"/>
    <col min="7686" max="7686" width="14.42578125" style="37" customWidth="1"/>
    <col min="7687" max="7687" width="11.85546875" style="37" customWidth="1"/>
    <col min="7688" max="7932" width="9.140625" style="37"/>
    <col min="7933" max="7933" width="5.7109375" style="37" customWidth="1"/>
    <col min="7934" max="7934" width="40.42578125" style="37" customWidth="1"/>
    <col min="7935" max="7935" width="13.5703125" style="37" customWidth="1"/>
    <col min="7936" max="7936" width="8.7109375" style="37" customWidth="1"/>
    <col min="7937" max="7937" width="6.7109375" style="37" bestFit="1" customWidth="1"/>
    <col min="7938" max="7938" width="10.28515625" style="37" customWidth="1"/>
    <col min="7939" max="7939" width="13.140625" style="37" bestFit="1" customWidth="1"/>
    <col min="7940" max="7940" width="26" style="37" customWidth="1"/>
    <col min="7941" max="7941" width="13.85546875" style="37" customWidth="1"/>
    <col min="7942" max="7942" width="14.42578125" style="37" customWidth="1"/>
    <col min="7943" max="7943" width="11.85546875" style="37" customWidth="1"/>
    <col min="7944" max="8188" width="9.140625" style="37"/>
    <col min="8189" max="8189" width="5.7109375" style="37" customWidth="1"/>
    <col min="8190" max="8190" width="40.42578125" style="37" customWidth="1"/>
    <col min="8191" max="8191" width="13.5703125" style="37" customWidth="1"/>
    <col min="8192" max="8192" width="8.7109375" style="37" customWidth="1"/>
    <col min="8193" max="8193" width="6.7109375" style="37" bestFit="1" customWidth="1"/>
    <col min="8194" max="8194" width="10.28515625" style="37" customWidth="1"/>
    <col min="8195" max="8195" width="13.140625" style="37" bestFit="1" customWidth="1"/>
    <col min="8196" max="8196" width="26" style="37" customWidth="1"/>
    <col min="8197" max="8197" width="13.85546875" style="37" customWidth="1"/>
    <col min="8198" max="8198" width="14.42578125" style="37" customWidth="1"/>
    <col min="8199" max="8199" width="11.85546875" style="37" customWidth="1"/>
    <col min="8200" max="8444" width="9.140625" style="37"/>
    <col min="8445" max="8445" width="5.7109375" style="37" customWidth="1"/>
    <col min="8446" max="8446" width="40.42578125" style="37" customWidth="1"/>
    <col min="8447" max="8447" width="13.5703125" style="37" customWidth="1"/>
    <col min="8448" max="8448" width="8.7109375" style="37" customWidth="1"/>
    <col min="8449" max="8449" width="6.7109375" style="37" bestFit="1" customWidth="1"/>
    <col min="8450" max="8450" width="10.28515625" style="37" customWidth="1"/>
    <col min="8451" max="8451" width="13.140625" style="37" bestFit="1" customWidth="1"/>
    <col min="8452" max="8452" width="26" style="37" customWidth="1"/>
    <col min="8453" max="8453" width="13.85546875" style="37" customWidth="1"/>
    <col min="8454" max="8454" width="14.42578125" style="37" customWidth="1"/>
    <col min="8455" max="8455" width="11.85546875" style="37" customWidth="1"/>
    <col min="8456" max="8700" width="9.140625" style="37"/>
    <col min="8701" max="8701" width="5.7109375" style="37" customWidth="1"/>
    <col min="8702" max="8702" width="40.42578125" style="37" customWidth="1"/>
    <col min="8703" max="8703" width="13.5703125" style="37" customWidth="1"/>
    <col min="8704" max="8704" width="8.7109375" style="37" customWidth="1"/>
    <col min="8705" max="8705" width="6.7109375" style="37" bestFit="1" customWidth="1"/>
    <col min="8706" max="8706" width="10.28515625" style="37" customWidth="1"/>
    <col min="8707" max="8707" width="13.140625" style="37" bestFit="1" customWidth="1"/>
    <col min="8708" max="8708" width="26" style="37" customWidth="1"/>
    <col min="8709" max="8709" width="13.85546875" style="37" customWidth="1"/>
    <col min="8710" max="8710" width="14.42578125" style="37" customWidth="1"/>
    <col min="8711" max="8711" width="11.85546875" style="37" customWidth="1"/>
    <col min="8712" max="8956" width="9.140625" style="37"/>
    <col min="8957" max="8957" width="5.7109375" style="37" customWidth="1"/>
    <col min="8958" max="8958" width="40.42578125" style="37" customWidth="1"/>
    <col min="8959" max="8959" width="13.5703125" style="37" customWidth="1"/>
    <col min="8960" max="8960" width="8.7109375" style="37" customWidth="1"/>
    <col min="8961" max="8961" width="6.7109375" style="37" bestFit="1" customWidth="1"/>
    <col min="8962" max="8962" width="10.28515625" style="37" customWidth="1"/>
    <col min="8963" max="8963" width="13.140625" style="37" bestFit="1" customWidth="1"/>
    <col min="8964" max="8964" width="26" style="37" customWidth="1"/>
    <col min="8965" max="8965" width="13.85546875" style="37" customWidth="1"/>
    <col min="8966" max="8966" width="14.42578125" style="37" customWidth="1"/>
    <col min="8967" max="8967" width="11.85546875" style="37" customWidth="1"/>
    <col min="8968" max="9212" width="9.140625" style="37"/>
    <col min="9213" max="9213" width="5.7109375" style="37" customWidth="1"/>
    <col min="9214" max="9214" width="40.42578125" style="37" customWidth="1"/>
    <col min="9215" max="9215" width="13.5703125" style="37" customWidth="1"/>
    <col min="9216" max="9216" width="8.7109375" style="37" customWidth="1"/>
    <col min="9217" max="9217" width="6.7109375" style="37" bestFit="1" customWidth="1"/>
    <col min="9218" max="9218" width="10.28515625" style="37" customWidth="1"/>
    <col min="9219" max="9219" width="13.140625" style="37" bestFit="1" customWidth="1"/>
    <col min="9220" max="9220" width="26" style="37" customWidth="1"/>
    <col min="9221" max="9221" width="13.85546875" style="37" customWidth="1"/>
    <col min="9222" max="9222" width="14.42578125" style="37" customWidth="1"/>
    <col min="9223" max="9223" width="11.85546875" style="37" customWidth="1"/>
    <col min="9224" max="9468" width="9.140625" style="37"/>
    <col min="9469" max="9469" width="5.7109375" style="37" customWidth="1"/>
    <col min="9470" max="9470" width="40.42578125" style="37" customWidth="1"/>
    <col min="9471" max="9471" width="13.5703125" style="37" customWidth="1"/>
    <col min="9472" max="9472" width="8.7109375" style="37" customWidth="1"/>
    <col min="9473" max="9473" width="6.7109375" style="37" bestFit="1" customWidth="1"/>
    <col min="9474" max="9474" width="10.28515625" style="37" customWidth="1"/>
    <col min="9475" max="9475" width="13.140625" style="37" bestFit="1" customWidth="1"/>
    <col min="9476" max="9476" width="26" style="37" customWidth="1"/>
    <col min="9477" max="9477" width="13.85546875" style="37" customWidth="1"/>
    <col min="9478" max="9478" width="14.42578125" style="37" customWidth="1"/>
    <col min="9479" max="9479" width="11.85546875" style="37" customWidth="1"/>
    <col min="9480" max="9724" width="9.140625" style="37"/>
    <col min="9725" max="9725" width="5.7109375" style="37" customWidth="1"/>
    <col min="9726" max="9726" width="40.42578125" style="37" customWidth="1"/>
    <col min="9727" max="9727" width="13.5703125" style="37" customWidth="1"/>
    <col min="9728" max="9728" width="8.7109375" style="37" customWidth="1"/>
    <col min="9729" max="9729" width="6.7109375" style="37" bestFit="1" customWidth="1"/>
    <col min="9730" max="9730" width="10.28515625" style="37" customWidth="1"/>
    <col min="9731" max="9731" width="13.140625" style="37" bestFit="1" customWidth="1"/>
    <col min="9732" max="9732" width="26" style="37" customWidth="1"/>
    <col min="9733" max="9733" width="13.85546875" style="37" customWidth="1"/>
    <col min="9734" max="9734" width="14.42578125" style="37" customWidth="1"/>
    <col min="9735" max="9735" width="11.85546875" style="37" customWidth="1"/>
    <col min="9736" max="9980" width="9.140625" style="37"/>
    <col min="9981" max="9981" width="5.7109375" style="37" customWidth="1"/>
    <col min="9982" max="9982" width="40.42578125" style="37" customWidth="1"/>
    <col min="9983" max="9983" width="13.5703125" style="37" customWidth="1"/>
    <col min="9984" max="9984" width="8.7109375" style="37" customWidth="1"/>
    <col min="9985" max="9985" width="6.7109375" style="37" bestFit="1" customWidth="1"/>
    <col min="9986" max="9986" width="10.28515625" style="37" customWidth="1"/>
    <col min="9987" max="9987" width="13.140625" style="37" bestFit="1" customWidth="1"/>
    <col min="9988" max="9988" width="26" style="37" customWidth="1"/>
    <col min="9989" max="9989" width="13.85546875" style="37" customWidth="1"/>
    <col min="9990" max="9990" width="14.42578125" style="37" customWidth="1"/>
    <col min="9991" max="9991" width="11.85546875" style="37" customWidth="1"/>
    <col min="9992" max="10236" width="9.140625" style="37"/>
    <col min="10237" max="10237" width="5.7109375" style="37" customWidth="1"/>
    <col min="10238" max="10238" width="40.42578125" style="37" customWidth="1"/>
    <col min="10239" max="10239" width="13.5703125" style="37" customWidth="1"/>
    <col min="10240" max="10240" width="8.7109375" style="37" customWidth="1"/>
    <col min="10241" max="10241" width="6.7109375" style="37" bestFit="1" customWidth="1"/>
    <col min="10242" max="10242" width="10.28515625" style="37" customWidth="1"/>
    <col min="10243" max="10243" width="13.140625" style="37" bestFit="1" customWidth="1"/>
    <col min="10244" max="10244" width="26" style="37" customWidth="1"/>
    <col min="10245" max="10245" width="13.85546875" style="37" customWidth="1"/>
    <col min="10246" max="10246" width="14.42578125" style="37" customWidth="1"/>
    <col min="10247" max="10247" width="11.85546875" style="37" customWidth="1"/>
    <col min="10248" max="10492" width="9.140625" style="37"/>
    <col min="10493" max="10493" width="5.7109375" style="37" customWidth="1"/>
    <col min="10494" max="10494" width="40.42578125" style="37" customWidth="1"/>
    <col min="10495" max="10495" width="13.5703125" style="37" customWidth="1"/>
    <col min="10496" max="10496" width="8.7109375" style="37" customWidth="1"/>
    <col min="10497" max="10497" width="6.7109375" style="37" bestFit="1" customWidth="1"/>
    <col min="10498" max="10498" width="10.28515625" style="37" customWidth="1"/>
    <col min="10499" max="10499" width="13.140625" style="37" bestFit="1" customWidth="1"/>
    <col min="10500" max="10500" width="26" style="37" customWidth="1"/>
    <col min="10501" max="10501" width="13.85546875" style="37" customWidth="1"/>
    <col min="10502" max="10502" width="14.42578125" style="37" customWidth="1"/>
    <col min="10503" max="10503" width="11.85546875" style="37" customWidth="1"/>
    <col min="10504" max="10748" width="9.140625" style="37"/>
    <col min="10749" max="10749" width="5.7109375" style="37" customWidth="1"/>
    <col min="10750" max="10750" width="40.42578125" style="37" customWidth="1"/>
    <col min="10751" max="10751" width="13.5703125" style="37" customWidth="1"/>
    <col min="10752" max="10752" width="8.7109375" style="37" customWidth="1"/>
    <col min="10753" max="10753" width="6.7109375" style="37" bestFit="1" customWidth="1"/>
    <col min="10754" max="10754" width="10.28515625" style="37" customWidth="1"/>
    <col min="10755" max="10755" width="13.140625" style="37" bestFit="1" customWidth="1"/>
    <col min="10756" max="10756" width="26" style="37" customWidth="1"/>
    <col min="10757" max="10757" width="13.85546875" style="37" customWidth="1"/>
    <col min="10758" max="10758" width="14.42578125" style="37" customWidth="1"/>
    <col min="10759" max="10759" width="11.85546875" style="37" customWidth="1"/>
    <col min="10760" max="11004" width="9.140625" style="37"/>
    <col min="11005" max="11005" width="5.7109375" style="37" customWidth="1"/>
    <col min="11006" max="11006" width="40.42578125" style="37" customWidth="1"/>
    <col min="11007" max="11007" width="13.5703125" style="37" customWidth="1"/>
    <col min="11008" max="11008" width="8.7109375" style="37" customWidth="1"/>
    <col min="11009" max="11009" width="6.7109375" style="37" bestFit="1" customWidth="1"/>
    <col min="11010" max="11010" width="10.28515625" style="37" customWidth="1"/>
    <col min="11011" max="11011" width="13.140625" style="37" bestFit="1" customWidth="1"/>
    <col min="11012" max="11012" width="26" style="37" customWidth="1"/>
    <col min="11013" max="11013" width="13.85546875" style="37" customWidth="1"/>
    <col min="11014" max="11014" width="14.42578125" style="37" customWidth="1"/>
    <col min="11015" max="11015" width="11.85546875" style="37" customWidth="1"/>
    <col min="11016" max="11260" width="9.140625" style="37"/>
    <col min="11261" max="11261" width="5.7109375" style="37" customWidth="1"/>
    <col min="11262" max="11262" width="40.42578125" style="37" customWidth="1"/>
    <col min="11263" max="11263" width="13.5703125" style="37" customWidth="1"/>
    <col min="11264" max="11264" width="8.7109375" style="37" customWidth="1"/>
    <col min="11265" max="11265" width="6.7109375" style="37" bestFit="1" customWidth="1"/>
    <col min="11266" max="11266" width="10.28515625" style="37" customWidth="1"/>
    <col min="11267" max="11267" width="13.140625" style="37" bestFit="1" customWidth="1"/>
    <col min="11268" max="11268" width="26" style="37" customWidth="1"/>
    <col min="11269" max="11269" width="13.85546875" style="37" customWidth="1"/>
    <col min="11270" max="11270" width="14.42578125" style="37" customWidth="1"/>
    <col min="11271" max="11271" width="11.85546875" style="37" customWidth="1"/>
    <col min="11272" max="11516" width="9.140625" style="37"/>
    <col min="11517" max="11517" width="5.7109375" style="37" customWidth="1"/>
    <col min="11518" max="11518" width="40.42578125" style="37" customWidth="1"/>
    <col min="11519" max="11519" width="13.5703125" style="37" customWidth="1"/>
    <col min="11520" max="11520" width="8.7109375" style="37" customWidth="1"/>
    <col min="11521" max="11521" width="6.7109375" style="37" bestFit="1" customWidth="1"/>
    <col min="11522" max="11522" width="10.28515625" style="37" customWidth="1"/>
    <col min="11523" max="11523" width="13.140625" style="37" bestFit="1" customWidth="1"/>
    <col min="11524" max="11524" width="26" style="37" customWidth="1"/>
    <col min="11525" max="11525" width="13.85546875" style="37" customWidth="1"/>
    <col min="11526" max="11526" width="14.42578125" style="37" customWidth="1"/>
    <col min="11527" max="11527" width="11.85546875" style="37" customWidth="1"/>
    <col min="11528" max="11772" width="9.140625" style="37"/>
    <col min="11773" max="11773" width="5.7109375" style="37" customWidth="1"/>
    <col min="11774" max="11774" width="40.42578125" style="37" customWidth="1"/>
    <col min="11775" max="11775" width="13.5703125" style="37" customWidth="1"/>
    <col min="11776" max="11776" width="8.7109375" style="37" customWidth="1"/>
    <col min="11777" max="11777" width="6.7109375" style="37" bestFit="1" customWidth="1"/>
    <col min="11778" max="11778" width="10.28515625" style="37" customWidth="1"/>
    <col min="11779" max="11779" width="13.140625" style="37" bestFit="1" customWidth="1"/>
    <col min="11780" max="11780" width="26" style="37" customWidth="1"/>
    <col min="11781" max="11781" width="13.85546875" style="37" customWidth="1"/>
    <col min="11782" max="11782" width="14.42578125" style="37" customWidth="1"/>
    <col min="11783" max="11783" width="11.85546875" style="37" customWidth="1"/>
    <col min="11784" max="12028" width="9.140625" style="37"/>
    <col min="12029" max="12029" width="5.7109375" style="37" customWidth="1"/>
    <col min="12030" max="12030" width="40.42578125" style="37" customWidth="1"/>
    <col min="12031" max="12031" width="13.5703125" style="37" customWidth="1"/>
    <col min="12032" max="12032" width="8.7109375" style="37" customWidth="1"/>
    <col min="12033" max="12033" width="6.7109375" style="37" bestFit="1" customWidth="1"/>
    <col min="12034" max="12034" width="10.28515625" style="37" customWidth="1"/>
    <col min="12035" max="12035" width="13.140625" style="37" bestFit="1" customWidth="1"/>
    <col min="12036" max="12036" width="26" style="37" customWidth="1"/>
    <col min="12037" max="12037" width="13.85546875" style="37" customWidth="1"/>
    <col min="12038" max="12038" width="14.42578125" style="37" customWidth="1"/>
    <col min="12039" max="12039" width="11.85546875" style="37" customWidth="1"/>
    <col min="12040" max="12284" width="9.140625" style="37"/>
    <col min="12285" max="12285" width="5.7109375" style="37" customWidth="1"/>
    <col min="12286" max="12286" width="40.42578125" style="37" customWidth="1"/>
    <col min="12287" max="12287" width="13.5703125" style="37" customWidth="1"/>
    <col min="12288" max="12288" width="8.7109375" style="37" customWidth="1"/>
    <col min="12289" max="12289" width="6.7109375" style="37" bestFit="1" customWidth="1"/>
    <col min="12290" max="12290" width="10.28515625" style="37" customWidth="1"/>
    <col min="12291" max="12291" width="13.140625" style="37" bestFit="1" customWidth="1"/>
    <col min="12292" max="12292" width="26" style="37" customWidth="1"/>
    <col min="12293" max="12293" width="13.85546875" style="37" customWidth="1"/>
    <col min="12294" max="12294" width="14.42578125" style="37" customWidth="1"/>
    <col min="12295" max="12295" width="11.85546875" style="37" customWidth="1"/>
    <col min="12296" max="12540" width="9.140625" style="37"/>
    <col min="12541" max="12541" width="5.7109375" style="37" customWidth="1"/>
    <col min="12542" max="12542" width="40.42578125" style="37" customWidth="1"/>
    <col min="12543" max="12543" width="13.5703125" style="37" customWidth="1"/>
    <col min="12544" max="12544" width="8.7109375" style="37" customWidth="1"/>
    <col min="12545" max="12545" width="6.7109375" style="37" bestFit="1" customWidth="1"/>
    <col min="12546" max="12546" width="10.28515625" style="37" customWidth="1"/>
    <col min="12547" max="12547" width="13.140625" style="37" bestFit="1" customWidth="1"/>
    <col min="12548" max="12548" width="26" style="37" customWidth="1"/>
    <col min="12549" max="12549" width="13.85546875" style="37" customWidth="1"/>
    <col min="12550" max="12550" width="14.42578125" style="37" customWidth="1"/>
    <col min="12551" max="12551" width="11.85546875" style="37" customWidth="1"/>
    <col min="12552" max="12796" width="9.140625" style="37"/>
    <col min="12797" max="12797" width="5.7109375" style="37" customWidth="1"/>
    <col min="12798" max="12798" width="40.42578125" style="37" customWidth="1"/>
    <col min="12799" max="12799" width="13.5703125" style="37" customWidth="1"/>
    <col min="12800" max="12800" width="8.7109375" style="37" customWidth="1"/>
    <col min="12801" max="12801" width="6.7109375" style="37" bestFit="1" customWidth="1"/>
    <col min="12802" max="12802" width="10.28515625" style="37" customWidth="1"/>
    <col min="12803" max="12803" width="13.140625" style="37" bestFit="1" customWidth="1"/>
    <col min="12804" max="12804" width="26" style="37" customWidth="1"/>
    <col min="12805" max="12805" width="13.85546875" style="37" customWidth="1"/>
    <col min="12806" max="12806" width="14.42578125" style="37" customWidth="1"/>
    <col min="12807" max="12807" width="11.85546875" style="37" customWidth="1"/>
    <col min="12808" max="13052" width="9.140625" style="37"/>
    <col min="13053" max="13053" width="5.7109375" style="37" customWidth="1"/>
    <col min="13054" max="13054" width="40.42578125" style="37" customWidth="1"/>
    <col min="13055" max="13055" width="13.5703125" style="37" customWidth="1"/>
    <col min="13056" max="13056" width="8.7109375" style="37" customWidth="1"/>
    <col min="13057" max="13057" width="6.7109375" style="37" bestFit="1" customWidth="1"/>
    <col min="13058" max="13058" width="10.28515625" style="37" customWidth="1"/>
    <col min="13059" max="13059" width="13.140625" style="37" bestFit="1" customWidth="1"/>
    <col min="13060" max="13060" width="26" style="37" customWidth="1"/>
    <col min="13061" max="13061" width="13.85546875" style="37" customWidth="1"/>
    <col min="13062" max="13062" width="14.42578125" style="37" customWidth="1"/>
    <col min="13063" max="13063" width="11.85546875" style="37" customWidth="1"/>
    <col min="13064" max="13308" width="9.140625" style="37"/>
    <col min="13309" max="13309" width="5.7109375" style="37" customWidth="1"/>
    <col min="13310" max="13310" width="40.42578125" style="37" customWidth="1"/>
    <col min="13311" max="13311" width="13.5703125" style="37" customWidth="1"/>
    <col min="13312" max="13312" width="8.7109375" style="37" customWidth="1"/>
    <col min="13313" max="13313" width="6.7109375" style="37" bestFit="1" customWidth="1"/>
    <col min="13314" max="13314" width="10.28515625" style="37" customWidth="1"/>
    <col min="13315" max="13315" width="13.140625" style="37" bestFit="1" customWidth="1"/>
    <col min="13316" max="13316" width="26" style="37" customWidth="1"/>
    <col min="13317" max="13317" width="13.85546875" style="37" customWidth="1"/>
    <col min="13318" max="13318" width="14.42578125" style="37" customWidth="1"/>
    <col min="13319" max="13319" width="11.85546875" style="37" customWidth="1"/>
    <col min="13320" max="13564" width="9.140625" style="37"/>
    <col min="13565" max="13565" width="5.7109375" style="37" customWidth="1"/>
    <col min="13566" max="13566" width="40.42578125" style="37" customWidth="1"/>
    <col min="13567" max="13567" width="13.5703125" style="37" customWidth="1"/>
    <col min="13568" max="13568" width="8.7109375" style="37" customWidth="1"/>
    <col min="13569" max="13569" width="6.7109375" style="37" bestFit="1" customWidth="1"/>
    <col min="13570" max="13570" width="10.28515625" style="37" customWidth="1"/>
    <col min="13571" max="13571" width="13.140625" style="37" bestFit="1" customWidth="1"/>
    <col min="13572" max="13572" width="26" style="37" customWidth="1"/>
    <col min="13573" max="13573" width="13.85546875" style="37" customWidth="1"/>
    <col min="13574" max="13574" width="14.42578125" style="37" customWidth="1"/>
    <col min="13575" max="13575" width="11.85546875" style="37" customWidth="1"/>
    <col min="13576" max="13820" width="9.140625" style="37"/>
    <col min="13821" max="13821" width="5.7109375" style="37" customWidth="1"/>
    <col min="13822" max="13822" width="40.42578125" style="37" customWidth="1"/>
    <col min="13823" max="13823" width="13.5703125" style="37" customWidth="1"/>
    <col min="13824" max="13824" width="8.7109375" style="37" customWidth="1"/>
    <col min="13825" max="13825" width="6.7109375" style="37" bestFit="1" customWidth="1"/>
    <col min="13826" max="13826" width="10.28515625" style="37" customWidth="1"/>
    <col min="13827" max="13827" width="13.140625" style="37" bestFit="1" customWidth="1"/>
    <col min="13828" max="13828" width="26" style="37" customWidth="1"/>
    <col min="13829" max="13829" width="13.85546875" style="37" customWidth="1"/>
    <col min="13830" max="13830" width="14.42578125" style="37" customWidth="1"/>
    <col min="13831" max="13831" width="11.85546875" style="37" customWidth="1"/>
    <col min="13832" max="14076" width="9.140625" style="37"/>
    <col min="14077" max="14077" width="5.7109375" style="37" customWidth="1"/>
    <col min="14078" max="14078" width="40.42578125" style="37" customWidth="1"/>
    <col min="14079" max="14079" width="13.5703125" style="37" customWidth="1"/>
    <col min="14080" max="14080" width="8.7109375" style="37" customWidth="1"/>
    <col min="14081" max="14081" width="6.7109375" style="37" bestFit="1" customWidth="1"/>
    <col min="14082" max="14082" width="10.28515625" style="37" customWidth="1"/>
    <col min="14083" max="14083" width="13.140625" style="37" bestFit="1" customWidth="1"/>
    <col min="14084" max="14084" width="26" style="37" customWidth="1"/>
    <col min="14085" max="14085" width="13.85546875" style="37" customWidth="1"/>
    <col min="14086" max="14086" width="14.42578125" style="37" customWidth="1"/>
    <col min="14087" max="14087" width="11.85546875" style="37" customWidth="1"/>
    <col min="14088" max="14332" width="9.140625" style="37"/>
    <col min="14333" max="14333" width="5.7109375" style="37" customWidth="1"/>
    <col min="14334" max="14334" width="40.42578125" style="37" customWidth="1"/>
    <col min="14335" max="14335" width="13.5703125" style="37" customWidth="1"/>
    <col min="14336" max="14336" width="8.7109375" style="37" customWidth="1"/>
    <col min="14337" max="14337" width="6.7109375" style="37" bestFit="1" customWidth="1"/>
    <col min="14338" max="14338" width="10.28515625" style="37" customWidth="1"/>
    <col min="14339" max="14339" width="13.140625" style="37" bestFit="1" customWidth="1"/>
    <col min="14340" max="14340" width="26" style="37" customWidth="1"/>
    <col min="14341" max="14341" width="13.85546875" style="37" customWidth="1"/>
    <col min="14342" max="14342" width="14.42578125" style="37" customWidth="1"/>
    <col min="14343" max="14343" width="11.85546875" style="37" customWidth="1"/>
    <col min="14344" max="14588" width="9.140625" style="37"/>
    <col min="14589" max="14589" width="5.7109375" style="37" customWidth="1"/>
    <col min="14590" max="14590" width="40.42578125" style="37" customWidth="1"/>
    <col min="14591" max="14591" width="13.5703125" style="37" customWidth="1"/>
    <col min="14592" max="14592" width="8.7109375" style="37" customWidth="1"/>
    <col min="14593" max="14593" width="6.7109375" style="37" bestFit="1" customWidth="1"/>
    <col min="14594" max="14594" width="10.28515625" style="37" customWidth="1"/>
    <col min="14595" max="14595" width="13.140625" style="37" bestFit="1" customWidth="1"/>
    <col min="14596" max="14596" width="26" style="37" customWidth="1"/>
    <col min="14597" max="14597" width="13.85546875" style="37" customWidth="1"/>
    <col min="14598" max="14598" width="14.42578125" style="37" customWidth="1"/>
    <col min="14599" max="14599" width="11.85546875" style="37" customWidth="1"/>
    <col min="14600" max="14844" width="9.140625" style="37"/>
    <col min="14845" max="14845" width="5.7109375" style="37" customWidth="1"/>
    <col min="14846" max="14846" width="40.42578125" style="37" customWidth="1"/>
    <col min="14847" max="14847" width="13.5703125" style="37" customWidth="1"/>
    <col min="14848" max="14848" width="8.7109375" style="37" customWidth="1"/>
    <col min="14849" max="14849" width="6.7109375" style="37" bestFit="1" customWidth="1"/>
    <col min="14850" max="14850" width="10.28515625" style="37" customWidth="1"/>
    <col min="14851" max="14851" width="13.140625" style="37" bestFit="1" customWidth="1"/>
    <col min="14852" max="14852" width="26" style="37" customWidth="1"/>
    <col min="14853" max="14853" width="13.85546875" style="37" customWidth="1"/>
    <col min="14854" max="14854" width="14.42578125" style="37" customWidth="1"/>
    <col min="14855" max="14855" width="11.85546875" style="37" customWidth="1"/>
    <col min="14856" max="15100" width="9.140625" style="37"/>
    <col min="15101" max="15101" width="5.7109375" style="37" customWidth="1"/>
    <col min="15102" max="15102" width="40.42578125" style="37" customWidth="1"/>
    <col min="15103" max="15103" width="13.5703125" style="37" customWidth="1"/>
    <col min="15104" max="15104" width="8.7109375" style="37" customWidth="1"/>
    <col min="15105" max="15105" width="6.7109375" style="37" bestFit="1" customWidth="1"/>
    <col min="15106" max="15106" width="10.28515625" style="37" customWidth="1"/>
    <col min="15107" max="15107" width="13.140625" style="37" bestFit="1" customWidth="1"/>
    <col min="15108" max="15108" width="26" style="37" customWidth="1"/>
    <col min="15109" max="15109" width="13.85546875" style="37" customWidth="1"/>
    <col min="15110" max="15110" width="14.42578125" style="37" customWidth="1"/>
    <col min="15111" max="15111" width="11.85546875" style="37" customWidth="1"/>
    <col min="15112" max="15356" width="9.140625" style="37"/>
    <col min="15357" max="15357" width="5.7109375" style="37" customWidth="1"/>
    <col min="15358" max="15358" width="40.42578125" style="37" customWidth="1"/>
    <col min="15359" max="15359" width="13.5703125" style="37" customWidth="1"/>
    <col min="15360" max="15360" width="8.7109375" style="37" customWidth="1"/>
    <col min="15361" max="15361" width="6.7109375" style="37" bestFit="1" customWidth="1"/>
    <col min="15362" max="15362" width="10.28515625" style="37" customWidth="1"/>
    <col min="15363" max="15363" width="13.140625" style="37" bestFit="1" customWidth="1"/>
    <col min="15364" max="15364" width="26" style="37" customWidth="1"/>
    <col min="15365" max="15365" width="13.85546875" style="37" customWidth="1"/>
    <col min="15366" max="15366" width="14.42578125" style="37" customWidth="1"/>
    <col min="15367" max="15367" width="11.85546875" style="37" customWidth="1"/>
    <col min="15368" max="15612" width="9.140625" style="37"/>
    <col min="15613" max="15613" width="5.7109375" style="37" customWidth="1"/>
    <col min="15614" max="15614" width="40.42578125" style="37" customWidth="1"/>
    <col min="15615" max="15615" width="13.5703125" style="37" customWidth="1"/>
    <col min="15616" max="15616" width="8.7109375" style="37" customWidth="1"/>
    <col min="15617" max="15617" width="6.7109375" style="37" bestFit="1" customWidth="1"/>
    <col min="15618" max="15618" width="10.28515625" style="37" customWidth="1"/>
    <col min="15619" max="15619" width="13.140625" style="37" bestFit="1" customWidth="1"/>
    <col min="15620" max="15620" width="26" style="37" customWidth="1"/>
    <col min="15621" max="15621" width="13.85546875" style="37" customWidth="1"/>
    <col min="15622" max="15622" width="14.42578125" style="37" customWidth="1"/>
    <col min="15623" max="15623" width="11.85546875" style="37" customWidth="1"/>
    <col min="15624" max="15868" width="9.140625" style="37"/>
    <col min="15869" max="15869" width="5.7109375" style="37" customWidth="1"/>
    <col min="15870" max="15870" width="40.42578125" style="37" customWidth="1"/>
    <col min="15871" max="15871" width="13.5703125" style="37" customWidth="1"/>
    <col min="15872" max="15872" width="8.7109375" style="37" customWidth="1"/>
    <col min="15873" max="15873" width="6.7109375" style="37" bestFit="1" customWidth="1"/>
    <col min="15874" max="15874" width="10.28515625" style="37" customWidth="1"/>
    <col min="15875" max="15875" width="13.140625" style="37" bestFit="1" customWidth="1"/>
    <col min="15876" max="15876" width="26" style="37" customWidth="1"/>
    <col min="15877" max="15877" width="13.85546875" style="37" customWidth="1"/>
    <col min="15878" max="15878" width="14.42578125" style="37" customWidth="1"/>
    <col min="15879" max="15879" width="11.85546875" style="37" customWidth="1"/>
    <col min="15880" max="16124" width="9.140625" style="37"/>
    <col min="16125" max="16125" width="5.7109375" style="37" customWidth="1"/>
    <col min="16126" max="16126" width="40.42578125" style="37" customWidth="1"/>
    <col min="16127" max="16127" width="13.5703125" style="37" customWidth="1"/>
    <col min="16128" max="16128" width="8.7109375" style="37" customWidth="1"/>
    <col min="16129" max="16129" width="6.7109375" style="37" bestFit="1" customWidth="1"/>
    <col min="16130" max="16130" width="10.28515625" style="37" customWidth="1"/>
    <col min="16131" max="16131" width="13.140625" style="37" bestFit="1" customWidth="1"/>
    <col min="16132" max="16132" width="26" style="37" customWidth="1"/>
    <col min="16133" max="16133" width="13.85546875" style="37" customWidth="1"/>
    <col min="16134" max="16134" width="14.42578125" style="37" customWidth="1"/>
    <col min="16135" max="16135" width="11.85546875" style="37" customWidth="1"/>
    <col min="16136" max="16384" width="9.140625" style="37"/>
  </cols>
  <sheetData>
    <row r="1" spans="1:8" ht="18" customHeight="1">
      <c r="B1" s="1075" t="s">
        <v>145</v>
      </c>
      <c r="C1" s="1075"/>
      <c r="D1" s="1075"/>
      <c r="E1" s="1075"/>
      <c r="F1" s="88"/>
      <c r="G1" s="88"/>
      <c r="H1" s="89"/>
    </row>
    <row r="2" spans="1:8" ht="18">
      <c r="A2" s="90"/>
      <c r="B2" s="90"/>
      <c r="C2" s="90"/>
      <c r="D2" s="90"/>
      <c r="E2" s="90"/>
      <c r="F2" s="90"/>
      <c r="G2" s="91" t="s">
        <v>2025</v>
      </c>
      <c r="H2" s="89"/>
    </row>
    <row r="3" spans="1:8" ht="32.25" customHeight="1">
      <c r="B3" s="1076" t="s">
        <v>146</v>
      </c>
      <c r="C3" s="1076"/>
      <c r="D3" s="1076"/>
      <c r="E3" s="1076"/>
      <c r="F3" s="1076"/>
      <c r="G3" s="92"/>
      <c r="H3" s="89"/>
    </row>
    <row r="4" spans="1:8">
      <c r="A4" s="93"/>
      <c r="B4" s="93"/>
      <c r="C4" s="93"/>
      <c r="D4" s="93"/>
      <c r="E4" s="93"/>
      <c r="F4" s="93"/>
      <c r="G4" s="93"/>
      <c r="H4" s="89"/>
    </row>
    <row r="5" spans="1:8" ht="30">
      <c r="A5" s="94" t="s">
        <v>147</v>
      </c>
      <c r="B5" s="95" t="s">
        <v>148</v>
      </c>
      <c r="C5" s="96" t="s">
        <v>4</v>
      </c>
      <c r="D5" s="94" t="s">
        <v>5</v>
      </c>
      <c r="E5" s="94" t="s">
        <v>9</v>
      </c>
      <c r="F5" s="95" t="s">
        <v>149</v>
      </c>
      <c r="G5" s="94" t="s">
        <v>150</v>
      </c>
      <c r="H5" s="89"/>
    </row>
    <row r="6" spans="1:8">
      <c r="A6" s="94">
        <v>1</v>
      </c>
      <c r="B6" s="95">
        <v>2</v>
      </c>
      <c r="C6" s="96">
        <v>3</v>
      </c>
      <c r="D6" s="94">
        <v>4</v>
      </c>
      <c r="E6" s="94">
        <v>5</v>
      </c>
      <c r="F6" s="95">
        <v>6</v>
      </c>
      <c r="G6" s="94">
        <v>7</v>
      </c>
      <c r="H6" s="89"/>
    </row>
    <row r="7" spans="1:8" ht="17.25" customHeight="1">
      <c r="A7" s="97">
        <v>1</v>
      </c>
      <c r="B7" s="98" t="s">
        <v>151</v>
      </c>
      <c r="C7" s="99">
        <v>7130830063</v>
      </c>
      <c r="D7" s="97" t="s">
        <v>152</v>
      </c>
      <c r="E7" s="97">
        <v>3.1</v>
      </c>
      <c r="F7" s="100">
        <f>VLOOKUP(C7,'SOR RATE 2026-27'!A:D,4,0)</f>
        <v>120401.41</v>
      </c>
      <c r="G7" s="101">
        <f>F7*E7</f>
        <v>373244.37100000004</v>
      </c>
      <c r="H7" s="89"/>
    </row>
    <row r="8" spans="1:8" ht="30" customHeight="1">
      <c r="A8" s="466">
        <v>2</v>
      </c>
      <c r="B8" s="98" t="s">
        <v>153</v>
      </c>
      <c r="C8" s="99">
        <v>7130830051</v>
      </c>
      <c r="D8" s="97" t="s">
        <v>14</v>
      </c>
      <c r="E8" s="97">
        <v>6</v>
      </c>
      <c r="F8" s="100">
        <f>VLOOKUP(C8,'SOR RATE 2026-27'!A:D,4,0)</f>
        <v>201.06</v>
      </c>
      <c r="G8" s="101">
        <f>E8*F8</f>
        <v>1206.3600000000001</v>
      </c>
      <c r="H8" s="89"/>
    </row>
    <row r="9" spans="1:8" ht="17.25" customHeight="1">
      <c r="A9" s="97">
        <v>3</v>
      </c>
      <c r="B9" s="102" t="s">
        <v>27</v>
      </c>
      <c r="C9" s="103">
        <v>7130820009</v>
      </c>
      <c r="D9" s="104" t="s">
        <v>14</v>
      </c>
      <c r="E9" s="97">
        <v>6</v>
      </c>
      <c r="F9" s="100">
        <f>VLOOKUP(C9,'SOR RATE 2026-27'!A:D,4,0)</f>
        <v>378.54</v>
      </c>
      <c r="G9" s="101">
        <f>E9*F9</f>
        <v>2271.2400000000002</v>
      </c>
      <c r="H9" s="46"/>
    </row>
    <row r="10" spans="1:8" ht="27" customHeight="1">
      <c r="A10" s="1077">
        <v>4</v>
      </c>
      <c r="B10" s="98" t="s">
        <v>154</v>
      </c>
      <c r="C10" s="105"/>
      <c r="D10" s="106"/>
      <c r="E10" s="106"/>
      <c r="F10" s="100"/>
      <c r="G10" s="107"/>
      <c r="H10" s="754" t="s">
        <v>1847</v>
      </c>
    </row>
    <row r="11" spans="1:8" ht="17.25" customHeight="1">
      <c r="A11" s="1077"/>
      <c r="B11" s="98" t="s">
        <v>155</v>
      </c>
      <c r="C11" s="99">
        <v>7130870045</v>
      </c>
      <c r="D11" s="97" t="s">
        <v>17</v>
      </c>
      <c r="E11" s="97">
        <f>'[25]A-1'!E37</f>
        <v>49</v>
      </c>
      <c r="F11" s="100">
        <f>VLOOKUP(C11,'SOR RATE 2026-27'!A:D,4,0)/1000</f>
        <v>69.823350000000005</v>
      </c>
      <c r="G11" s="101">
        <f t="shared" ref="G11:G18" si="0">F11*E11</f>
        <v>3421.3441500000004</v>
      </c>
      <c r="H11" s="89"/>
    </row>
    <row r="12" spans="1:8" ht="17.25" customHeight="1">
      <c r="A12" s="1077"/>
      <c r="B12" s="98" t="s">
        <v>156</v>
      </c>
      <c r="C12" s="99">
        <v>7130870043</v>
      </c>
      <c r="D12" s="97" t="s">
        <v>17</v>
      </c>
      <c r="E12" s="97">
        <v>20</v>
      </c>
      <c r="F12" s="100">
        <f>VLOOKUP(C12,'SOR RATE 2026-27'!A:D,4,0)/1000</f>
        <v>69.823350000000005</v>
      </c>
      <c r="G12" s="101">
        <f t="shared" si="0"/>
        <v>1396.4670000000001</v>
      </c>
      <c r="H12" s="89"/>
    </row>
    <row r="13" spans="1:8" ht="17.25" customHeight="1">
      <c r="A13" s="1077"/>
      <c r="B13" s="98" t="s">
        <v>157</v>
      </c>
      <c r="C13" s="99">
        <v>7130897759</v>
      </c>
      <c r="D13" s="97" t="s">
        <v>52</v>
      </c>
      <c r="E13" s="97">
        <v>1</v>
      </c>
      <c r="F13" s="100">
        <f>VLOOKUP(C13,'SOR RATE 2026-27'!A:D,4,0)</f>
        <v>3645.31</v>
      </c>
      <c r="G13" s="101">
        <f t="shared" si="0"/>
        <v>3645.31</v>
      </c>
      <c r="H13" s="89"/>
    </row>
    <row r="14" spans="1:8" ht="17.25" customHeight="1">
      <c r="A14" s="1077"/>
      <c r="B14" s="98" t="s">
        <v>158</v>
      </c>
      <c r="C14" s="99">
        <v>7130620625</v>
      </c>
      <c r="D14" s="97" t="s">
        <v>17</v>
      </c>
      <c r="E14" s="97">
        <v>1.2</v>
      </c>
      <c r="F14" s="100">
        <f>VLOOKUP(C14,'SOR RATE 2026-27'!A:D,4,0)</f>
        <v>84.05</v>
      </c>
      <c r="G14" s="101">
        <f t="shared" si="0"/>
        <v>100.86</v>
      </c>
      <c r="H14" s="625"/>
    </row>
    <row r="15" spans="1:8" ht="17.25" customHeight="1">
      <c r="A15" s="1077"/>
      <c r="B15" s="98" t="s">
        <v>159</v>
      </c>
      <c r="C15" s="108">
        <v>7130620013</v>
      </c>
      <c r="D15" s="97" t="s">
        <v>14</v>
      </c>
      <c r="E15" s="97">
        <v>4</v>
      </c>
      <c r="F15" s="100">
        <f>VLOOKUP(C15,'SOR RATE 2026-27'!A:D,4,0)</f>
        <v>155.56</v>
      </c>
      <c r="G15" s="101">
        <f t="shared" si="0"/>
        <v>622.24</v>
      </c>
      <c r="H15" s="89"/>
    </row>
    <row r="16" spans="1:8" ht="17.25" customHeight="1">
      <c r="A16" s="1077"/>
      <c r="B16" s="98" t="s">
        <v>160</v>
      </c>
      <c r="C16" s="99">
        <v>7130860033</v>
      </c>
      <c r="D16" s="97" t="s">
        <v>14</v>
      </c>
      <c r="E16" s="97">
        <v>2</v>
      </c>
      <c r="F16" s="100">
        <f>VLOOKUP(C16,'SOR RATE 2026-27'!A:D,4,0)</f>
        <v>1080.47</v>
      </c>
      <c r="G16" s="101">
        <f t="shared" si="0"/>
        <v>2160.94</v>
      </c>
      <c r="H16" s="89"/>
    </row>
    <row r="17" spans="1:8" ht="17.25" customHeight="1">
      <c r="A17" s="1077"/>
      <c r="B17" s="98" t="s">
        <v>161</v>
      </c>
      <c r="C17" s="99">
        <v>7130860076</v>
      </c>
      <c r="D17" s="97" t="s">
        <v>17</v>
      </c>
      <c r="E17" s="97">
        <v>17</v>
      </c>
      <c r="F17" s="100">
        <f>VLOOKUP(C17,'SOR RATE 2026-27'!A:D,4,0)/1000</f>
        <v>87.273820000000001</v>
      </c>
      <c r="G17" s="101">
        <f t="shared" si="0"/>
        <v>1483.6549399999999</v>
      </c>
      <c r="H17" s="89"/>
    </row>
    <row r="18" spans="1:8" ht="17.25" customHeight="1">
      <c r="A18" s="1077"/>
      <c r="B18" s="98" t="s">
        <v>162</v>
      </c>
      <c r="C18" s="99">
        <v>7130620619</v>
      </c>
      <c r="D18" s="97" t="s">
        <v>17</v>
      </c>
      <c r="E18" s="97">
        <v>1.5</v>
      </c>
      <c r="F18" s="100">
        <f>VLOOKUP(C18,'SOR RATE 2026-27'!A:D,4,0)</f>
        <v>85.5</v>
      </c>
      <c r="G18" s="101">
        <f t="shared" si="0"/>
        <v>128.25</v>
      </c>
      <c r="H18" s="89"/>
    </row>
    <row r="19" spans="1:8" ht="42" customHeight="1">
      <c r="A19" s="97">
        <v>5</v>
      </c>
      <c r="B19" s="98" t="s">
        <v>163</v>
      </c>
      <c r="C19" s="99">
        <v>7130200202</v>
      </c>
      <c r="D19" s="97" t="s">
        <v>65</v>
      </c>
      <c r="E19" s="97">
        <f>(0.3*2)</f>
        <v>0.6</v>
      </c>
      <c r="F19" s="100">
        <f>VLOOKUP(C19,'SOR RATE 2026-27'!A:D,4,0)</f>
        <v>2970.0000000000005</v>
      </c>
      <c r="G19" s="101">
        <f>E19*F19</f>
        <v>1782.0000000000002</v>
      </c>
      <c r="H19" s="875" t="s">
        <v>1861</v>
      </c>
    </row>
    <row r="20" spans="1:8" ht="33" customHeight="1">
      <c r="A20" s="109">
        <v>6</v>
      </c>
      <c r="B20" s="110" t="s">
        <v>60</v>
      </c>
      <c r="C20" s="94"/>
      <c r="D20" s="626"/>
      <c r="E20" s="97"/>
      <c r="F20" s="101"/>
      <c r="G20" s="111">
        <f>SUM(G7:G19)</f>
        <v>391463.03709</v>
      </c>
      <c r="H20" s="89"/>
    </row>
    <row r="21" spans="1:8" ht="33" customHeight="1">
      <c r="A21" s="112">
        <v>7</v>
      </c>
      <c r="B21" s="110" t="s">
        <v>164</v>
      </c>
      <c r="C21" s="94"/>
      <c r="D21" s="626"/>
      <c r="E21" s="97"/>
      <c r="F21" s="101"/>
      <c r="G21" s="113">
        <f>G20/1.18</f>
        <v>331748.33651694917</v>
      </c>
      <c r="H21" s="89"/>
    </row>
    <row r="22" spans="1:8" ht="19.5" customHeight="1">
      <c r="A22" s="114">
        <v>8</v>
      </c>
      <c r="B22" s="102" t="s">
        <v>1755</v>
      </c>
      <c r="C22" s="627"/>
      <c r="D22" s="627"/>
      <c r="E22" s="627"/>
      <c r="F22" s="115">
        <v>7.4999999999999997E-2</v>
      </c>
      <c r="G22" s="116">
        <f>G21*F22</f>
        <v>24881.125238771187</v>
      </c>
      <c r="H22" s="89"/>
    </row>
    <row r="23" spans="1:8" ht="18.75" customHeight="1">
      <c r="A23" s="97">
        <v>9</v>
      </c>
      <c r="B23" s="117" t="s">
        <v>64</v>
      </c>
      <c r="C23" s="628"/>
      <c r="D23" s="115" t="s">
        <v>65</v>
      </c>
      <c r="E23" s="97">
        <v>0.6</v>
      </c>
      <c r="F23" s="118">
        <f>740.31*1</f>
        <v>740.31</v>
      </c>
      <c r="G23" s="101">
        <f>E23*F23</f>
        <v>444.18599999999998</v>
      </c>
      <c r="H23" s="89"/>
    </row>
    <row r="24" spans="1:8" ht="47.25" customHeight="1">
      <c r="A24" s="97">
        <v>10</v>
      </c>
      <c r="B24" s="120" t="s">
        <v>165</v>
      </c>
      <c r="C24" s="629"/>
      <c r="D24" s="629"/>
      <c r="E24" s="629"/>
      <c r="F24" s="629"/>
      <c r="G24" s="121">
        <v>35073.360000000001</v>
      </c>
      <c r="H24" s="89"/>
    </row>
    <row r="25" spans="1:8" ht="19.5" customHeight="1">
      <c r="A25" s="97">
        <v>11</v>
      </c>
      <c r="B25" s="457" t="s">
        <v>1749</v>
      </c>
      <c r="C25" s="458"/>
      <c r="D25" s="122"/>
      <c r="E25" s="97"/>
      <c r="F25" s="100"/>
      <c r="G25" s="101"/>
      <c r="H25" s="89"/>
    </row>
    <row r="26" spans="1:8" s="3" customFormat="1" ht="19.5" customHeight="1">
      <c r="A26" s="282" t="s">
        <v>66</v>
      </c>
      <c r="B26" s="281" t="s">
        <v>1625</v>
      </c>
      <c r="C26" s="454"/>
      <c r="D26" s="455"/>
      <c r="E26" s="285"/>
      <c r="F26" s="285">
        <v>0.02</v>
      </c>
      <c r="G26" s="456">
        <f>G21*F26</f>
        <v>6634.9667303389833</v>
      </c>
      <c r="H26" s="89"/>
    </row>
    <row r="27" spans="1:8" s="3" customFormat="1" ht="27.75" customHeight="1">
      <c r="A27" s="210">
        <v>12</v>
      </c>
      <c r="B27" s="955" t="s">
        <v>166</v>
      </c>
      <c r="C27" s="573"/>
      <c r="D27" s="575"/>
      <c r="E27" s="571"/>
      <c r="F27" s="571">
        <v>0.02</v>
      </c>
      <c r="G27" s="956">
        <f>(((89510.94/1.18)*3.1)/2)*0.02</f>
        <v>2351.5585932203389</v>
      </c>
      <c r="H27" s="92"/>
    </row>
    <row r="28" spans="1:8" ht="51.75" customHeight="1">
      <c r="A28" s="124">
        <v>13</v>
      </c>
      <c r="B28" s="281" t="s">
        <v>1846</v>
      </c>
      <c r="C28" s="125"/>
      <c r="D28" s="123"/>
      <c r="E28" s="123"/>
      <c r="F28" s="126"/>
      <c r="G28" s="101">
        <f>(G21+G22+G23+G24+G26+G27)*0.125</f>
        <v>50141.691634909956</v>
      </c>
      <c r="H28" s="89"/>
    </row>
    <row r="29" spans="1:8" ht="34.5" customHeight="1">
      <c r="A29" s="94">
        <v>14</v>
      </c>
      <c r="B29" s="127" t="s">
        <v>1743</v>
      </c>
      <c r="C29" s="128"/>
      <c r="D29" s="123"/>
      <c r="E29" s="123"/>
      <c r="F29" s="129"/>
      <c r="G29" s="111">
        <f>G21+G22+G23+G24+G26+G27+G28</f>
        <v>451275.22471418959</v>
      </c>
      <c r="H29" s="89"/>
    </row>
    <row r="30" spans="1:8" ht="17.25" customHeight="1">
      <c r="A30" s="97">
        <v>15</v>
      </c>
      <c r="B30" s="102" t="s">
        <v>1774</v>
      </c>
      <c r="C30" s="128"/>
      <c r="D30" s="123"/>
      <c r="E30" s="123"/>
      <c r="F30" s="101">
        <v>0.09</v>
      </c>
      <c r="G30" s="101">
        <f>G29*F30</f>
        <v>40614.770224277061</v>
      </c>
      <c r="H30" s="89"/>
    </row>
    <row r="31" spans="1:8" ht="17.25" customHeight="1">
      <c r="A31" s="97">
        <v>16</v>
      </c>
      <c r="B31" s="102" t="s">
        <v>1775</v>
      </c>
      <c r="C31" s="128"/>
      <c r="D31" s="123"/>
      <c r="E31" s="123"/>
      <c r="F31" s="101">
        <v>0.09</v>
      </c>
      <c r="G31" s="101">
        <f>G29*F31</f>
        <v>40614.770224277061</v>
      </c>
      <c r="H31" s="89"/>
    </row>
    <row r="32" spans="1:8" ht="46.5" customHeight="1">
      <c r="A32" s="97">
        <v>17</v>
      </c>
      <c r="B32" s="98" t="s">
        <v>2027</v>
      </c>
      <c r="C32" s="98"/>
      <c r="D32" s="123"/>
      <c r="E32" s="97">
        <v>3.1</v>
      </c>
      <c r="F32" s="958">
        <f>26982-((26982*0.9)*0.04*20)+(26982*0.1)</f>
        <v>10253.16</v>
      </c>
      <c r="G32" s="101">
        <f>E32*F32</f>
        <v>31784.796000000002</v>
      </c>
      <c r="H32" s="957"/>
    </row>
    <row r="33" spans="1:14" ht="30.75" customHeight="1">
      <c r="A33" s="97">
        <v>18</v>
      </c>
      <c r="B33" s="102" t="s">
        <v>1776</v>
      </c>
      <c r="C33" s="627"/>
      <c r="D33" s="627"/>
      <c r="E33" s="627"/>
      <c r="F33" s="627"/>
      <c r="G33" s="111">
        <f>G29+G30+G31-G32</f>
        <v>500719.96916274377</v>
      </c>
      <c r="H33" s="130"/>
    </row>
    <row r="34" spans="1:14" ht="32.25" customHeight="1">
      <c r="A34" s="109">
        <v>19</v>
      </c>
      <c r="B34" s="127" t="s">
        <v>73</v>
      </c>
      <c r="C34" s="630"/>
      <c r="D34" s="630"/>
      <c r="E34" s="630"/>
      <c r="F34" s="517"/>
      <c r="G34" s="131">
        <f>ROUND(G33,0)</f>
        <v>500720</v>
      </c>
      <c r="H34" s="130"/>
    </row>
    <row r="35" spans="1:14" ht="15" customHeight="1">
      <c r="A35" s="1042" t="s">
        <v>74</v>
      </c>
      <c r="B35" s="1042"/>
      <c r="C35" s="478"/>
      <c r="D35" s="479"/>
      <c r="E35" s="248"/>
      <c r="F35" s="248"/>
      <c r="G35" s="248"/>
      <c r="H35" s="248"/>
    </row>
    <row r="36" spans="1:14" ht="45" customHeight="1">
      <c r="A36" s="740">
        <v>1</v>
      </c>
      <c r="B36" s="1043" t="s">
        <v>1917</v>
      </c>
      <c r="C36" s="1043"/>
      <c r="D36" s="1043"/>
      <c r="E36" s="1043"/>
      <c r="F36" s="1043"/>
      <c r="G36" s="1043"/>
      <c r="H36" s="689"/>
    </row>
    <row r="37" spans="1:14" ht="15" customHeight="1">
      <c r="A37" s="478">
        <v>2</v>
      </c>
      <c r="B37" s="1036" t="s">
        <v>76</v>
      </c>
      <c r="C37" s="1036"/>
      <c r="D37" s="1036"/>
      <c r="E37" s="1036"/>
      <c r="F37" s="1036"/>
      <c r="G37" s="1036"/>
      <c r="H37" s="18"/>
    </row>
    <row r="38" spans="1:14">
      <c r="A38" s="132"/>
      <c r="B38" s="89"/>
      <c r="C38" s="89"/>
      <c r="D38" s="89"/>
      <c r="E38" s="89"/>
      <c r="F38" s="89"/>
      <c r="G38" s="119"/>
      <c r="H38" s="89"/>
    </row>
    <row r="39" spans="1:14">
      <c r="A39" s="132"/>
      <c r="B39" s="89"/>
      <c r="C39" s="89"/>
      <c r="D39" s="89"/>
      <c r="E39" s="89"/>
      <c r="F39" s="89"/>
      <c r="G39" s="119"/>
      <c r="H39" s="89"/>
    </row>
    <row r="40" spans="1:14">
      <c r="A40" s="132"/>
      <c r="B40" s="89"/>
      <c r="C40" s="89"/>
      <c r="D40" s="89"/>
      <c r="E40" s="89"/>
      <c r="F40" s="89"/>
      <c r="G40" s="119"/>
      <c r="H40" s="89"/>
    </row>
    <row r="41" spans="1:14">
      <c r="N41" s="380"/>
    </row>
    <row r="58" spans="1:3" s="50" customFormat="1">
      <c r="A58" s="133"/>
      <c r="B58" s="1078"/>
      <c r="C58" s="1078"/>
    </row>
    <row r="59" spans="1:3" s="50" customFormat="1">
      <c r="A59" s="133"/>
      <c r="B59" s="46"/>
      <c r="C59" s="134"/>
    </row>
  </sheetData>
  <mergeCells count="7">
    <mergeCell ref="B1:E1"/>
    <mergeCell ref="B3:F3"/>
    <mergeCell ref="A10:A18"/>
    <mergeCell ref="B58:C58"/>
    <mergeCell ref="A35:B35"/>
    <mergeCell ref="B36:G36"/>
    <mergeCell ref="B37:G37"/>
  </mergeCells>
  <conditionalFormatting sqref="B20">
    <cfRule type="cellIs" dxfId="21" priority="2" stopIfTrue="1" operator="equal">
      <formula>"?"</formula>
    </cfRule>
  </conditionalFormatting>
  <conditionalFormatting sqref="B21">
    <cfRule type="cellIs" dxfId="20" priority="1" stopIfTrue="1" operator="equal">
      <formula>"?"</formula>
    </cfRule>
  </conditionalFormatting>
  <pageMargins left="0.7" right="0.7" top="0.75" bottom="0.75" header="0.3" footer="0.3"/>
  <pageSetup scale="51" fitToHeight="0"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workbookViewId="0">
      <pane xSplit="3" ySplit="7" topLeftCell="D8" activePane="bottomRight" state="frozen"/>
      <selection pane="topRight" activeCell="D1" sqref="D1"/>
      <selection pane="bottomLeft" activeCell="A8" sqref="A8"/>
      <selection pane="bottomRight" activeCell="G39" sqref="G39"/>
    </sheetView>
  </sheetViews>
  <sheetFormatPr defaultRowHeight="15"/>
  <cols>
    <col min="1" max="1" width="4.85546875" style="87" customWidth="1"/>
    <col min="2" max="2" width="50.140625" style="37" customWidth="1"/>
    <col min="3" max="3" width="13.42578125" style="37" customWidth="1"/>
    <col min="4" max="4" width="6.28515625" style="37" customWidth="1"/>
    <col min="5" max="5" width="8" style="37" customWidth="1"/>
    <col min="6" max="6" width="9.28515625" style="37" customWidth="1"/>
    <col min="7" max="7" width="11.28515625" style="37" customWidth="1"/>
    <col min="8" max="8" width="19.42578125" style="37" customWidth="1"/>
    <col min="9" max="9" width="18.28515625" style="37" customWidth="1"/>
    <col min="10" max="10" width="9.140625" style="37"/>
    <col min="11" max="11" width="6.28515625" style="37" customWidth="1"/>
    <col min="12" max="255" width="9.140625" style="37"/>
    <col min="256" max="256" width="4.85546875" style="37" customWidth="1"/>
    <col min="257" max="257" width="48.140625" style="37" customWidth="1"/>
    <col min="258" max="258" width="13.42578125" style="37" customWidth="1"/>
    <col min="259" max="259" width="6.28515625" style="37" customWidth="1"/>
    <col min="260" max="260" width="8" style="37" customWidth="1"/>
    <col min="261" max="261" width="9.28515625" style="37" customWidth="1"/>
    <col min="262" max="262" width="11.28515625" style="37" customWidth="1"/>
    <col min="263" max="263" width="19.85546875" style="37" customWidth="1"/>
    <col min="264" max="264" width="10.28515625" style="37" customWidth="1"/>
    <col min="265" max="265" width="18.28515625" style="37" customWidth="1"/>
    <col min="266" max="266" width="9.140625" style="37"/>
    <col min="267" max="267" width="6.28515625" style="37" customWidth="1"/>
    <col min="268" max="511" width="9.140625" style="37"/>
    <col min="512" max="512" width="4.85546875" style="37" customWidth="1"/>
    <col min="513" max="513" width="48.140625" style="37" customWidth="1"/>
    <col min="514" max="514" width="13.42578125" style="37" customWidth="1"/>
    <col min="515" max="515" width="6.28515625" style="37" customWidth="1"/>
    <col min="516" max="516" width="8" style="37" customWidth="1"/>
    <col min="517" max="517" width="9.28515625" style="37" customWidth="1"/>
    <col min="518" max="518" width="11.28515625" style="37" customWidth="1"/>
    <col min="519" max="519" width="19.85546875" style="37" customWidth="1"/>
    <col min="520" max="520" width="10.28515625" style="37" customWidth="1"/>
    <col min="521" max="521" width="18.28515625" style="37" customWidth="1"/>
    <col min="522" max="522" width="9.140625" style="37"/>
    <col min="523" max="523" width="6.28515625" style="37" customWidth="1"/>
    <col min="524" max="767" width="9.140625" style="37"/>
    <col min="768" max="768" width="4.85546875" style="37" customWidth="1"/>
    <col min="769" max="769" width="48.140625" style="37" customWidth="1"/>
    <col min="770" max="770" width="13.42578125" style="37" customWidth="1"/>
    <col min="771" max="771" width="6.28515625" style="37" customWidth="1"/>
    <col min="772" max="772" width="8" style="37" customWidth="1"/>
    <col min="773" max="773" width="9.28515625" style="37" customWidth="1"/>
    <col min="774" max="774" width="11.28515625" style="37" customWidth="1"/>
    <col min="775" max="775" width="19.85546875" style="37" customWidth="1"/>
    <col min="776" max="776" width="10.28515625" style="37" customWidth="1"/>
    <col min="777" max="777" width="18.28515625" style="37" customWidth="1"/>
    <col min="778" max="778" width="9.140625" style="37"/>
    <col min="779" max="779" width="6.28515625" style="37" customWidth="1"/>
    <col min="780" max="1023" width="9.140625" style="37"/>
    <col min="1024" max="1024" width="4.85546875" style="37" customWidth="1"/>
    <col min="1025" max="1025" width="48.140625" style="37" customWidth="1"/>
    <col min="1026" max="1026" width="13.42578125" style="37" customWidth="1"/>
    <col min="1027" max="1027" width="6.28515625" style="37" customWidth="1"/>
    <col min="1028" max="1028" width="8" style="37" customWidth="1"/>
    <col min="1029" max="1029" width="9.28515625" style="37" customWidth="1"/>
    <col min="1030" max="1030" width="11.28515625" style="37" customWidth="1"/>
    <col min="1031" max="1031" width="19.85546875" style="37" customWidth="1"/>
    <col min="1032" max="1032" width="10.28515625" style="37" customWidth="1"/>
    <col min="1033" max="1033" width="18.28515625" style="37" customWidth="1"/>
    <col min="1034" max="1034" width="9.140625" style="37"/>
    <col min="1035" max="1035" width="6.28515625" style="37" customWidth="1"/>
    <col min="1036" max="1279" width="9.140625" style="37"/>
    <col min="1280" max="1280" width="4.85546875" style="37" customWidth="1"/>
    <col min="1281" max="1281" width="48.140625" style="37" customWidth="1"/>
    <col min="1282" max="1282" width="13.42578125" style="37" customWidth="1"/>
    <col min="1283" max="1283" width="6.28515625" style="37" customWidth="1"/>
    <col min="1284" max="1284" width="8" style="37" customWidth="1"/>
    <col min="1285" max="1285" width="9.28515625" style="37" customWidth="1"/>
    <col min="1286" max="1286" width="11.28515625" style="37" customWidth="1"/>
    <col min="1287" max="1287" width="19.85546875" style="37" customWidth="1"/>
    <col min="1288" max="1288" width="10.28515625" style="37" customWidth="1"/>
    <col min="1289" max="1289" width="18.28515625" style="37" customWidth="1"/>
    <col min="1290" max="1290" width="9.140625" style="37"/>
    <col min="1291" max="1291" width="6.28515625" style="37" customWidth="1"/>
    <col min="1292" max="1535" width="9.140625" style="37"/>
    <col min="1536" max="1536" width="4.85546875" style="37" customWidth="1"/>
    <col min="1537" max="1537" width="48.140625" style="37" customWidth="1"/>
    <col min="1538" max="1538" width="13.42578125" style="37" customWidth="1"/>
    <col min="1539" max="1539" width="6.28515625" style="37" customWidth="1"/>
    <col min="1540" max="1540" width="8" style="37" customWidth="1"/>
    <col min="1541" max="1541" width="9.28515625" style="37" customWidth="1"/>
    <col min="1542" max="1542" width="11.28515625" style="37" customWidth="1"/>
    <col min="1543" max="1543" width="19.85546875" style="37" customWidth="1"/>
    <col min="1544" max="1544" width="10.28515625" style="37" customWidth="1"/>
    <col min="1545" max="1545" width="18.28515625" style="37" customWidth="1"/>
    <col min="1546" max="1546" width="9.140625" style="37"/>
    <col min="1547" max="1547" width="6.28515625" style="37" customWidth="1"/>
    <col min="1548" max="1791" width="9.140625" style="37"/>
    <col min="1792" max="1792" width="4.85546875" style="37" customWidth="1"/>
    <col min="1793" max="1793" width="48.140625" style="37" customWidth="1"/>
    <col min="1794" max="1794" width="13.42578125" style="37" customWidth="1"/>
    <col min="1795" max="1795" width="6.28515625" style="37" customWidth="1"/>
    <col min="1796" max="1796" width="8" style="37" customWidth="1"/>
    <col min="1797" max="1797" width="9.28515625" style="37" customWidth="1"/>
    <col min="1798" max="1798" width="11.28515625" style="37" customWidth="1"/>
    <col min="1799" max="1799" width="19.85546875" style="37" customWidth="1"/>
    <col min="1800" max="1800" width="10.28515625" style="37" customWidth="1"/>
    <col min="1801" max="1801" width="18.28515625" style="37" customWidth="1"/>
    <col min="1802" max="1802" width="9.140625" style="37"/>
    <col min="1803" max="1803" width="6.28515625" style="37" customWidth="1"/>
    <col min="1804" max="2047" width="9.140625" style="37"/>
    <col min="2048" max="2048" width="4.85546875" style="37" customWidth="1"/>
    <col min="2049" max="2049" width="48.140625" style="37" customWidth="1"/>
    <col min="2050" max="2050" width="13.42578125" style="37" customWidth="1"/>
    <col min="2051" max="2051" width="6.28515625" style="37" customWidth="1"/>
    <col min="2052" max="2052" width="8" style="37" customWidth="1"/>
    <col min="2053" max="2053" width="9.28515625" style="37" customWidth="1"/>
    <col min="2054" max="2054" width="11.28515625" style="37" customWidth="1"/>
    <col min="2055" max="2055" width="19.85546875" style="37" customWidth="1"/>
    <col min="2056" max="2056" width="10.28515625" style="37" customWidth="1"/>
    <col min="2057" max="2057" width="18.28515625" style="37" customWidth="1"/>
    <col min="2058" max="2058" width="9.140625" style="37"/>
    <col min="2059" max="2059" width="6.28515625" style="37" customWidth="1"/>
    <col min="2060" max="2303" width="9.140625" style="37"/>
    <col min="2304" max="2304" width="4.85546875" style="37" customWidth="1"/>
    <col min="2305" max="2305" width="48.140625" style="37" customWidth="1"/>
    <col min="2306" max="2306" width="13.42578125" style="37" customWidth="1"/>
    <col min="2307" max="2307" width="6.28515625" style="37" customWidth="1"/>
    <col min="2308" max="2308" width="8" style="37" customWidth="1"/>
    <col min="2309" max="2309" width="9.28515625" style="37" customWidth="1"/>
    <col min="2310" max="2310" width="11.28515625" style="37" customWidth="1"/>
    <col min="2311" max="2311" width="19.85546875" style="37" customWidth="1"/>
    <col min="2312" max="2312" width="10.28515625" style="37" customWidth="1"/>
    <col min="2313" max="2313" width="18.28515625" style="37" customWidth="1"/>
    <col min="2314" max="2314" width="9.140625" style="37"/>
    <col min="2315" max="2315" width="6.28515625" style="37" customWidth="1"/>
    <col min="2316" max="2559" width="9.140625" style="37"/>
    <col min="2560" max="2560" width="4.85546875" style="37" customWidth="1"/>
    <col min="2561" max="2561" width="48.140625" style="37" customWidth="1"/>
    <col min="2562" max="2562" width="13.42578125" style="37" customWidth="1"/>
    <col min="2563" max="2563" width="6.28515625" style="37" customWidth="1"/>
    <col min="2564" max="2564" width="8" style="37" customWidth="1"/>
    <col min="2565" max="2565" width="9.28515625" style="37" customWidth="1"/>
    <col min="2566" max="2566" width="11.28515625" style="37" customWidth="1"/>
    <col min="2567" max="2567" width="19.85546875" style="37" customWidth="1"/>
    <col min="2568" max="2568" width="10.28515625" style="37" customWidth="1"/>
    <col min="2569" max="2569" width="18.28515625" style="37" customWidth="1"/>
    <col min="2570" max="2570" width="9.140625" style="37"/>
    <col min="2571" max="2571" width="6.28515625" style="37" customWidth="1"/>
    <col min="2572" max="2815" width="9.140625" style="37"/>
    <col min="2816" max="2816" width="4.85546875" style="37" customWidth="1"/>
    <col min="2817" max="2817" width="48.140625" style="37" customWidth="1"/>
    <col min="2818" max="2818" width="13.42578125" style="37" customWidth="1"/>
    <col min="2819" max="2819" width="6.28515625" style="37" customWidth="1"/>
    <col min="2820" max="2820" width="8" style="37" customWidth="1"/>
    <col min="2821" max="2821" width="9.28515625" style="37" customWidth="1"/>
    <col min="2822" max="2822" width="11.28515625" style="37" customWidth="1"/>
    <col min="2823" max="2823" width="19.85546875" style="37" customWidth="1"/>
    <col min="2824" max="2824" width="10.28515625" style="37" customWidth="1"/>
    <col min="2825" max="2825" width="18.28515625" style="37" customWidth="1"/>
    <col min="2826" max="2826" width="9.140625" style="37"/>
    <col min="2827" max="2827" width="6.28515625" style="37" customWidth="1"/>
    <col min="2828" max="3071" width="9.140625" style="37"/>
    <col min="3072" max="3072" width="4.85546875" style="37" customWidth="1"/>
    <col min="3073" max="3073" width="48.140625" style="37" customWidth="1"/>
    <col min="3074" max="3074" width="13.42578125" style="37" customWidth="1"/>
    <col min="3075" max="3075" width="6.28515625" style="37" customWidth="1"/>
    <col min="3076" max="3076" width="8" style="37" customWidth="1"/>
    <col min="3077" max="3077" width="9.28515625" style="37" customWidth="1"/>
    <col min="3078" max="3078" width="11.28515625" style="37" customWidth="1"/>
    <col min="3079" max="3079" width="19.85546875" style="37" customWidth="1"/>
    <col min="3080" max="3080" width="10.28515625" style="37" customWidth="1"/>
    <col min="3081" max="3081" width="18.28515625" style="37" customWidth="1"/>
    <col min="3082" max="3082" width="9.140625" style="37"/>
    <col min="3083" max="3083" width="6.28515625" style="37" customWidth="1"/>
    <col min="3084" max="3327" width="9.140625" style="37"/>
    <col min="3328" max="3328" width="4.85546875" style="37" customWidth="1"/>
    <col min="3329" max="3329" width="48.140625" style="37" customWidth="1"/>
    <col min="3330" max="3330" width="13.42578125" style="37" customWidth="1"/>
    <col min="3331" max="3331" width="6.28515625" style="37" customWidth="1"/>
    <col min="3332" max="3332" width="8" style="37" customWidth="1"/>
    <col min="3333" max="3333" width="9.28515625" style="37" customWidth="1"/>
    <col min="3334" max="3334" width="11.28515625" style="37" customWidth="1"/>
    <col min="3335" max="3335" width="19.85546875" style="37" customWidth="1"/>
    <col min="3336" max="3336" width="10.28515625" style="37" customWidth="1"/>
    <col min="3337" max="3337" width="18.28515625" style="37" customWidth="1"/>
    <col min="3338" max="3338" width="9.140625" style="37"/>
    <col min="3339" max="3339" width="6.28515625" style="37" customWidth="1"/>
    <col min="3340" max="3583" width="9.140625" style="37"/>
    <col min="3584" max="3584" width="4.85546875" style="37" customWidth="1"/>
    <col min="3585" max="3585" width="48.140625" style="37" customWidth="1"/>
    <col min="3586" max="3586" width="13.42578125" style="37" customWidth="1"/>
    <col min="3587" max="3587" width="6.28515625" style="37" customWidth="1"/>
    <col min="3588" max="3588" width="8" style="37" customWidth="1"/>
    <col min="3589" max="3589" width="9.28515625" style="37" customWidth="1"/>
    <col min="3590" max="3590" width="11.28515625" style="37" customWidth="1"/>
    <col min="3591" max="3591" width="19.85546875" style="37" customWidth="1"/>
    <col min="3592" max="3592" width="10.28515625" style="37" customWidth="1"/>
    <col min="3593" max="3593" width="18.28515625" style="37" customWidth="1"/>
    <col min="3594" max="3594" width="9.140625" style="37"/>
    <col min="3595" max="3595" width="6.28515625" style="37" customWidth="1"/>
    <col min="3596" max="3839" width="9.140625" style="37"/>
    <col min="3840" max="3840" width="4.85546875" style="37" customWidth="1"/>
    <col min="3841" max="3841" width="48.140625" style="37" customWidth="1"/>
    <col min="3842" max="3842" width="13.42578125" style="37" customWidth="1"/>
    <col min="3843" max="3843" width="6.28515625" style="37" customWidth="1"/>
    <col min="3844" max="3844" width="8" style="37" customWidth="1"/>
    <col min="3845" max="3845" width="9.28515625" style="37" customWidth="1"/>
    <col min="3846" max="3846" width="11.28515625" style="37" customWidth="1"/>
    <col min="3847" max="3847" width="19.85546875" style="37" customWidth="1"/>
    <col min="3848" max="3848" width="10.28515625" style="37" customWidth="1"/>
    <col min="3849" max="3849" width="18.28515625" style="37" customWidth="1"/>
    <col min="3850" max="3850" width="9.140625" style="37"/>
    <col min="3851" max="3851" width="6.28515625" style="37" customWidth="1"/>
    <col min="3852" max="4095" width="9.140625" style="37"/>
    <col min="4096" max="4096" width="4.85546875" style="37" customWidth="1"/>
    <col min="4097" max="4097" width="48.140625" style="37" customWidth="1"/>
    <col min="4098" max="4098" width="13.42578125" style="37" customWidth="1"/>
    <col min="4099" max="4099" width="6.28515625" style="37" customWidth="1"/>
    <col min="4100" max="4100" width="8" style="37" customWidth="1"/>
    <col min="4101" max="4101" width="9.28515625" style="37" customWidth="1"/>
    <col min="4102" max="4102" width="11.28515625" style="37" customWidth="1"/>
    <col min="4103" max="4103" width="19.85546875" style="37" customWidth="1"/>
    <col min="4104" max="4104" width="10.28515625" style="37" customWidth="1"/>
    <col min="4105" max="4105" width="18.28515625" style="37" customWidth="1"/>
    <col min="4106" max="4106" width="9.140625" style="37"/>
    <col min="4107" max="4107" width="6.28515625" style="37" customWidth="1"/>
    <col min="4108" max="4351" width="9.140625" style="37"/>
    <col min="4352" max="4352" width="4.85546875" style="37" customWidth="1"/>
    <col min="4353" max="4353" width="48.140625" style="37" customWidth="1"/>
    <col min="4354" max="4354" width="13.42578125" style="37" customWidth="1"/>
    <col min="4355" max="4355" width="6.28515625" style="37" customWidth="1"/>
    <col min="4356" max="4356" width="8" style="37" customWidth="1"/>
    <col min="4357" max="4357" width="9.28515625" style="37" customWidth="1"/>
    <col min="4358" max="4358" width="11.28515625" style="37" customWidth="1"/>
    <col min="4359" max="4359" width="19.85546875" style="37" customWidth="1"/>
    <col min="4360" max="4360" width="10.28515625" style="37" customWidth="1"/>
    <col min="4361" max="4361" width="18.28515625" style="37" customWidth="1"/>
    <col min="4362" max="4362" width="9.140625" style="37"/>
    <col min="4363" max="4363" width="6.28515625" style="37" customWidth="1"/>
    <col min="4364" max="4607" width="9.140625" style="37"/>
    <col min="4608" max="4608" width="4.85546875" style="37" customWidth="1"/>
    <col min="4609" max="4609" width="48.140625" style="37" customWidth="1"/>
    <col min="4610" max="4610" width="13.42578125" style="37" customWidth="1"/>
    <col min="4611" max="4611" width="6.28515625" style="37" customWidth="1"/>
    <col min="4612" max="4612" width="8" style="37" customWidth="1"/>
    <col min="4613" max="4613" width="9.28515625" style="37" customWidth="1"/>
    <col min="4614" max="4614" width="11.28515625" style="37" customWidth="1"/>
    <col min="4615" max="4615" width="19.85546875" style="37" customWidth="1"/>
    <col min="4616" max="4616" width="10.28515625" style="37" customWidth="1"/>
    <col min="4617" max="4617" width="18.28515625" style="37" customWidth="1"/>
    <col min="4618" max="4618" width="9.140625" style="37"/>
    <col min="4619" max="4619" width="6.28515625" style="37" customWidth="1"/>
    <col min="4620" max="4863" width="9.140625" style="37"/>
    <col min="4864" max="4864" width="4.85546875" style="37" customWidth="1"/>
    <col min="4865" max="4865" width="48.140625" style="37" customWidth="1"/>
    <col min="4866" max="4866" width="13.42578125" style="37" customWidth="1"/>
    <col min="4867" max="4867" width="6.28515625" style="37" customWidth="1"/>
    <col min="4868" max="4868" width="8" style="37" customWidth="1"/>
    <col min="4869" max="4869" width="9.28515625" style="37" customWidth="1"/>
    <col min="4870" max="4870" width="11.28515625" style="37" customWidth="1"/>
    <col min="4871" max="4871" width="19.85546875" style="37" customWidth="1"/>
    <col min="4872" max="4872" width="10.28515625" style="37" customWidth="1"/>
    <col min="4873" max="4873" width="18.28515625" style="37" customWidth="1"/>
    <col min="4874" max="4874" width="9.140625" style="37"/>
    <col min="4875" max="4875" width="6.28515625" style="37" customWidth="1"/>
    <col min="4876" max="5119" width="9.140625" style="37"/>
    <col min="5120" max="5120" width="4.85546875" style="37" customWidth="1"/>
    <col min="5121" max="5121" width="48.140625" style="37" customWidth="1"/>
    <col min="5122" max="5122" width="13.42578125" style="37" customWidth="1"/>
    <col min="5123" max="5123" width="6.28515625" style="37" customWidth="1"/>
    <col min="5124" max="5124" width="8" style="37" customWidth="1"/>
    <col min="5125" max="5125" width="9.28515625" style="37" customWidth="1"/>
    <col min="5126" max="5126" width="11.28515625" style="37" customWidth="1"/>
    <col min="5127" max="5127" width="19.85546875" style="37" customWidth="1"/>
    <col min="5128" max="5128" width="10.28515625" style="37" customWidth="1"/>
    <col min="5129" max="5129" width="18.28515625" style="37" customWidth="1"/>
    <col min="5130" max="5130" width="9.140625" style="37"/>
    <col min="5131" max="5131" width="6.28515625" style="37" customWidth="1"/>
    <col min="5132" max="5375" width="9.140625" style="37"/>
    <col min="5376" max="5376" width="4.85546875" style="37" customWidth="1"/>
    <col min="5377" max="5377" width="48.140625" style="37" customWidth="1"/>
    <col min="5378" max="5378" width="13.42578125" style="37" customWidth="1"/>
    <col min="5379" max="5379" width="6.28515625" style="37" customWidth="1"/>
    <col min="5380" max="5380" width="8" style="37" customWidth="1"/>
    <col min="5381" max="5381" width="9.28515625" style="37" customWidth="1"/>
    <col min="5382" max="5382" width="11.28515625" style="37" customWidth="1"/>
    <col min="5383" max="5383" width="19.85546875" style="37" customWidth="1"/>
    <col min="5384" max="5384" width="10.28515625" style="37" customWidth="1"/>
    <col min="5385" max="5385" width="18.28515625" style="37" customWidth="1"/>
    <col min="5386" max="5386" width="9.140625" style="37"/>
    <col min="5387" max="5387" width="6.28515625" style="37" customWidth="1"/>
    <col min="5388" max="5631" width="9.140625" style="37"/>
    <col min="5632" max="5632" width="4.85546875" style="37" customWidth="1"/>
    <col min="5633" max="5633" width="48.140625" style="37" customWidth="1"/>
    <col min="5634" max="5634" width="13.42578125" style="37" customWidth="1"/>
    <col min="5635" max="5635" width="6.28515625" style="37" customWidth="1"/>
    <col min="5636" max="5636" width="8" style="37" customWidth="1"/>
    <col min="5637" max="5637" width="9.28515625" style="37" customWidth="1"/>
    <col min="5638" max="5638" width="11.28515625" style="37" customWidth="1"/>
    <col min="5639" max="5639" width="19.85546875" style="37" customWidth="1"/>
    <col min="5640" max="5640" width="10.28515625" style="37" customWidth="1"/>
    <col min="5641" max="5641" width="18.28515625" style="37" customWidth="1"/>
    <col min="5642" max="5642" width="9.140625" style="37"/>
    <col min="5643" max="5643" width="6.28515625" style="37" customWidth="1"/>
    <col min="5644" max="5887" width="9.140625" style="37"/>
    <col min="5888" max="5888" width="4.85546875" style="37" customWidth="1"/>
    <col min="5889" max="5889" width="48.140625" style="37" customWidth="1"/>
    <col min="5890" max="5890" width="13.42578125" style="37" customWidth="1"/>
    <col min="5891" max="5891" width="6.28515625" style="37" customWidth="1"/>
    <col min="5892" max="5892" width="8" style="37" customWidth="1"/>
    <col min="5893" max="5893" width="9.28515625" style="37" customWidth="1"/>
    <col min="5894" max="5894" width="11.28515625" style="37" customWidth="1"/>
    <col min="5895" max="5895" width="19.85546875" style="37" customWidth="1"/>
    <col min="5896" max="5896" width="10.28515625" style="37" customWidth="1"/>
    <col min="5897" max="5897" width="18.28515625" style="37" customWidth="1"/>
    <col min="5898" max="5898" width="9.140625" style="37"/>
    <col min="5899" max="5899" width="6.28515625" style="37" customWidth="1"/>
    <col min="5900" max="6143" width="9.140625" style="37"/>
    <col min="6144" max="6144" width="4.85546875" style="37" customWidth="1"/>
    <col min="6145" max="6145" width="48.140625" style="37" customWidth="1"/>
    <col min="6146" max="6146" width="13.42578125" style="37" customWidth="1"/>
    <col min="6147" max="6147" width="6.28515625" style="37" customWidth="1"/>
    <col min="6148" max="6148" width="8" style="37" customWidth="1"/>
    <col min="6149" max="6149" width="9.28515625" style="37" customWidth="1"/>
    <col min="6150" max="6150" width="11.28515625" style="37" customWidth="1"/>
    <col min="6151" max="6151" width="19.85546875" style="37" customWidth="1"/>
    <col min="6152" max="6152" width="10.28515625" style="37" customWidth="1"/>
    <col min="6153" max="6153" width="18.28515625" style="37" customWidth="1"/>
    <col min="6154" max="6154" width="9.140625" style="37"/>
    <col min="6155" max="6155" width="6.28515625" style="37" customWidth="1"/>
    <col min="6156" max="6399" width="9.140625" style="37"/>
    <col min="6400" max="6400" width="4.85546875" style="37" customWidth="1"/>
    <col min="6401" max="6401" width="48.140625" style="37" customWidth="1"/>
    <col min="6402" max="6402" width="13.42578125" style="37" customWidth="1"/>
    <col min="6403" max="6403" width="6.28515625" style="37" customWidth="1"/>
    <col min="6404" max="6404" width="8" style="37" customWidth="1"/>
    <col min="6405" max="6405" width="9.28515625" style="37" customWidth="1"/>
    <col min="6406" max="6406" width="11.28515625" style="37" customWidth="1"/>
    <col min="6407" max="6407" width="19.85546875" style="37" customWidth="1"/>
    <col min="6408" max="6408" width="10.28515625" style="37" customWidth="1"/>
    <col min="6409" max="6409" width="18.28515625" style="37" customWidth="1"/>
    <col min="6410" max="6410" width="9.140625" style="37"/>
    <col min="6411" max="6411" width="6.28515625" style="37" customWidth="1"/>
    <col min="6412" max="6655" width="9.140625" style="37"/>
    <col min="6656" max="6656" width="4.85546875" style="37" customWidth="1"/>
    <col min="6657" max="6657" width="48.140625" style="37" customWidth="1"/>
    <col min="6658" max="6658" width="13.42578125" style="37" customWidth="1"/>
    <col min="6659" max="6659" width="6.28515625" style="37" customWidth="1"/>
    <col min="6660" max="6660" width="8" style="37" customWidth="1"/>
    <col min="6661" max="6661" width="9.28515625" style="37" customWidth="1"/>
    <col min="6662" max="6662" width="11.28515625" style="37" customWidth="1"/>
    <col min="6663" max="6663" width="19.85546875" style="37" customWidth="1"/>
    <col min="6664" max="6664" width="10.28515625" style="37" customWidth="1"/>
    <col min="6665" max="6665" width="18.28515625" style="37" customWidth="1"/>
    <col min="6666" max="6666" width="9.140625" style="37"/>
    <col min="6667" max="6667" width="6.28515625" style="37" customWidth="1"/>
    <col min="6668" max="6911" width="9.140625" style="37"/>
    <col min="6912" max="6912" width="4.85546875" style="37" customWidth="1"/>
    <col min="6913" max="6913" width="48.140625" style="37" customWidth="1"/>
    <col min="6914" max="6914" width="13.42578125" style="37" customWidth="1"/>
    <col min="6915" max="6915" width="6.28515625" style="37" customWidth="1"/>
    <col min="6916" max="6916" width="8" style="37" customWidth="1"/>
    <col min="6917" max="6917" width="9.28515625" style="37" customWidth="1"/>
    <col min="6918" max="6918" width="11.28515625" style="37" customWidth="1"/>
    <col min="6919" max="6919" width="19.85546875" style="37" customWidth="1"/>
    <col min="6920" max="6920" width="10.28515625" style="37" customWidth="1"/>
    <col min="6921" max="6921" width="18.28515625" style="37" customWidth="1"/>
    <col min="6922" max="6922" width="9.140625" style="37"/>
    <col min="6923" max="6923" width="6.28515625" style="37" customWidth="1"/>
    <col min="6924" max="7167" width="9.140625" style="37"/>
    <col min="7168" max="7168" width="4.85546875" style="37" customWidth="1"/>
    <col min="7169" max="7169" width="48.140625" style="37" customWidth="1"/>
    <col min="7170" max="7170" width="13.42578125" style="37" customWidth="1"/>
    <col min="7171" max="7171" width="6.28515625" style="37" customWidth="1"/>
    <col min="7172" max="7172" width="8" style="37" customWidth="1"/>
    <col min="7173" max="7173" width="9.28515625" style="37" customWidth="1"/>
    <col min="7174" max="7174" width="11.28515625" style="37" customWidth="1"/>
    <col min="7175" max="7175" width="19.85546875" style="37" customWidth="1"/>
    <col min="7176" max="7176" width="10.28515625" style="37" customWidth="1"/>
    <col min="7177" max="7177" width="18.28515625" style="37" customWidth="1"/>
    <col min="7178" max="7178" width="9.140625" style="37"/>
    <col min="7179" max="7179" width="6.28515625" style="37" customWidth="1"/>
    <col min="7180" max="7423" width="9.140625" style="37"/>
    <col min="7424" max="7424" width="4.85546875" style="37" customWidth="1"/>
    <col min="7425" max="7425" width="48.140625" style="37" customWidth="1"/>
    <col min="7426" max="7426" width="13.42578125" style="37" customWidth="1"/>
    <col min="7427" max="7427" width="6.28515625" style="37" customWidth="1"/>
    <col min="7428" max="7428" width="8" style="37" customWidth="1"/>
    <col min="7429" max="7429" width="9.28515625" style="37" customWidth="1"/>
    <col min="7430" max="7430" width="11.28515625" style="37" customWidth="1"/>
    <col min="7431" max="7431" width="19.85546875" style="37" customWidth="1"/>
    <col min="7432" max="7432" width="10.28515625" style="37" customWidth="1"/>
    <col min="7433" max="7433" width="18.28515625" style="37" customWidth="1"/>
    <col min="7434" max="7434" width="9.140625" style="37"/>
    <col min="7435" max="7435" width="6.28515625" style="37" customWidth="1"/>
    <col min="7436" max="7679" width="9.140625" style="37"/>
    <col min="7680" max="7680" width="4.85546875" style="37" customWidth="1"/>
    <col min="7681" max="7681" width="48.140625" style="37" customWidth="1"/>
    <col min="7682" max="7682" width="13.42578125" style="37" customWidth="1"/>
    <col min="7683" max="7683" width="6.28515625" style="37" customWidth="1"/>
    <col min="7684" max="7684" width="8" style="37" customWidth="1"/>
    <col min="7685" max="7685" width="9.28515625" style="37" customWidth="1"/>
    <col min="7686" max="7686" width="11.28515625" style="37" customWidth="1"/>
    <col min="7687" max="7687" width="19.85546875" style="37" customWidth="1"/>
    <col min="7688" max="7688" width="10.28515625" style="37" customWidth="1"/>
    <col min="7689" max="7689" width="18.28515625" style="37" customWidth="1"/>
    <col min="7690" max="7690" width="9.140625" style="37"/>
    <col min="7691" max="7691" width="6.28515625" style="37" customWidth="1"/>
    <col min="7692" max="7935" width="9.140625" style="37"/>
    <col min="7936" max="7936" width="4.85546875" style="37" customWidth="1"/>
    <col min="7937" max="7937" width="48.140625" style="37" customWidth="1"/>
    <col min="7938" max="7938" width="13.42578125" style="37" customWidth="1"/>
    <col min="7939" max="7939" width="6.28515625" style="37" customWidth="1"/>
    <col min="7940" max="7940" width="8" style="37" customWidth="1"/>
    <col min="7941" max="7941" width="9.28515625" style="37" customWidth="1"/>
    <col min="7942" max="7942" width="11.28515625" style="37" customWidth="1"/>
    <col min="7943" max="7943" width="19.85546875" style="37" customWidth="1"/>
    <col min="7944" max="7944" width="10.28515625" style="37" customWidth="1"/>
    <col min="7945" max="7945" width="18.28515625" style="37" customWidth="1"/>
    <col min="7946" max="7946" width="9.140625" style="37"/>
    <col min="7947" max="7947" width="6.28515625" style="37" customWidth="1"/>
    <col min="7948" max="8191" width="9.140625" style="37"/>
    <col min="8192" max="8192" width="4.85546875" style="37" customWidth="1"/>
    <col min="8193" max="8193" width="48.140625" style="37" customWidth="1"/>
    <col min="8194" max="8194" width="13.42578125" style="37" customWidth="1"/>
    <col min="8195" max="8195" width="6.28515625" style="37" customWidth="1"/>
    <col min="8196" max="8196" width="8" style="37" customWidth="1"/>
    <col min="8197" max="8197" width="9.28515625" style="37" customWidth="1"/>
    <col min="8198" max="8198" width="11.28515625" style="37" customWidth="1"/>
    <col min="8199" max="8199" width="19.85546875" style="37" customWidth="1"/>
    <col min="8200" max="8200" width="10.28515625" style="37" customWidth="1"/>
    <col min="8201" max="8201" width="18.28515625" style="37" customWidth="1"/>
    <col min="8202" max="8202" width="9.140625" style="37"/>
    <col min="8203" max="8203" width="6.28515625" style="37" customWidth="1"/>
    <col min="8204" max="8447" width="9.140625" style="37"/>
    <col min="8448" max="8448" width="4.85546875" style="37" customWidth="1"/>
    <col min="8449" max="8449" width="48.140625" style="37" customWidth="1"/>
    <col min="8450" max="8450" width="13.42578125" style="37" customWidth="1"/>
    <col min="8451" max="8451" width="6.28515625" style="37" customWidth="1"/>
    <col min="8452" max="8452" width="8" style="37" customWidth="1"/>
    <col min="8453" max="8453" width="9.28515625" style="37" customWidth="1"/>
    <col min="8454" max="8454" width="11.28515625" style="37" customWidth="1"/>
    <col min="8455" max="8455" width="19.85546875" style="37" customWidth="1"/>
    <col min="8456" max="8456" width="10.28515625" style="37" customWidth="1"/>
    <col min="8457" max="8457" width="18.28515625" style="37" customWidth="1"/>
    <col min="8458" max="8458" width="9.140625" style="37"/>
    <col min="8459" max="8459" width="6.28515625" style="37" customWidth="1"/>
    <col min="8460" max="8703" width="9.140625" style="37"/>
    <col min="8704" max="8704" width="4.85546875" style="37" customWidth="1"/>
    <col min="8705" max="8705" width="48.140625" style="37" customWidth="1"/>
    <col min="8706" max="8706" width="13.42578125" style="37" customWidth="1"/>
    <col min="8707" max="8707" width="6.28515625" style="37" customWidth="1"/>
    <col min="8708" max="8708" width="8" style="37" customWidth="1"/>
    <col min="8709" max="8709" width="9.28515625" style="37" customWidth="1"/>
    <col min="8710" max="8710" width="11.28515625" style="37" customWidth="1"/>
    <col min="8711" max="8711" width="19.85546875" style="37" customWidth="1"/>
    <col min="8712" max="8712" width="10.28515625" style="37" customWidth="1"/>
    <col min="8713" max="8713" width="18.28515625" style="37" customWidth="1"/>
    <col min="8714" max="8714" width="9.140625" style="37"/>
    <col min="8715" max="8715" width="6.28515625" style="37" customWidth="1"/>
    <col min="8716" max="8959" width="9.140625" style="37"/>
    <col min="8960" max="8960" width="4.85546875" style="37" customWidth="1"/>
    <col min="8961" max="8961" width="48.140625" style="37" customWidth="1"/>
    <col min="8962" max="8962" width="13.42578125" style="37" customWidth="1"/>
    <col min="8963" max="8963" width="6.28515625" style="37" customWidth="1"/>
    <col min="8964" max="8964" width="8" style="37" customWidth="1"/>
    <col min="8965" max="8965" width="9.28515625" style="37" customWidth="1"/>
    <col min="8966" max="8966" width="11.28515625" style="37" customWidth="1"/>
    <col min="8967" max="8967" width="19.85546875" style="37" customWidth="1"/>
    <col min="8968" max="8968" width="10.28515625" style="37" customWidth="1"/>
    <col min="8969" max="8969" width="18.28515625" style="37" customWidth="1"/>
    <col min="8970" max="8970" width="9.140625" style="37"/>
    <col min="8971" max="8971" width="6.28515625" style="37" customWidth="1"/>
    <col min="8972" max="9215" width="9.140625" style="37"/>
    <col min="9216" max="9216" width="4.85546875" style="37" customWidth="1"/>
    <col min="9217" max="9217" width="48.140625" style="37" customWidth="1"/>
    <col min="9218" max="9218" width="13.42578125" style="37" customWidth="1"/>
    <col min="9219" max="9219" width="6.28515625" style="37" customWidth="1"/>
    <col min="9220" max="9220" width="8" style="37" customWidth="1"/>
    <col min="9221" max="9221" width="9.28515625" style="37" customWidth="1"/>
    <col min="9222" max="9222" width="11.28515625" style="37" customWidth="1"/>
    <col min="9223" max="9223" width="19.85546875" style="37" customWidth="1"/>
    <col min="9224" max="9224" width="10.28515625" style="37" customWidth="1"/>
    <col min="9225" max="9225" width="18.28515625" style="37" customWidth="1"/>
    <col min="9226" max="9226" width="9.140625" style="37"/>
    <col min="9227" max="9227" width="6.28515625" style="37" customWidth="1"/>
    <col min="9228" max="9471" width="9.140625" style="37"/>
    <col min="9472" max="9472" width="4.85546875" style="37" customWidth="1"/>
    <col min="9473" max="9473" width="48.140625" style="37" customWidth="1"/>
    <col min="9474" max="9474" width="13.42578125" style="37" customWidth="1"/>
    <col min="9475" max="9475" width="6.28515625" style="37" customWidth="1"/>
    <col min="9476" max="9476" width="8" style="37" customWidth="1"/>
    <col min="9477" max="9477" width="9.28515625" style="37" customWidth="1"/>
    <col min="9478" max="9478" width="11.28515625" style="37" customWidth="1"/>
    <col min="9479" max="9479" width="19.85546875" style="37" customWidth="1"/>
    <col min="9480" max="9480" width="10.28515625" style="37" customWidth="1"/>
    <col min="9481" max="9481" width="18.28515625" style="37" customWidth="1"/>
    <col min="9482" max="9482" width="9.140625" style="37"/>
    <col min="9483" max="9483" width="6.28515625" style="37" customWidth="1"/>
    <col min="9484" max="9727" width="9.140625" style="37"/>
    <col min="9728" max="9728" width="4.85546875" style="37" customWidth="1"/>
    <col min="9729" max="9729" width="48.140625" style="37" customWidth="1"/>
    <col min="9730" max="9730" width="13.42578125" style="37" customWidth="1"/>
    <col min="9731" max="9731" width="6.28515625" style="37" customWidth="1"/>
    <col min="9732" max="9732" width="8" style="37" customWidth="1"/>
    <col min="9733" max="9733" width="9.28515625" style="37" customWidth="1"/>
    <col min="9734" max="9734" width="11.28515625" style="37" customWidth="1"/>
    <col min="9735" max="9735" width="19.85546875" style="37" customWidth="1"/>
    <col min="9736" max="9736" width="10.28515625" style="37" customWidth="1"/>
    <col min="9737" max="9737" width="18.28515625" style="37" customWidth="1"/>
    <col min="9738" max="9738" width="9.140625" style="37"/>
    <col min="9739" max="9739" width="6.28515625" style="37" customWidth="1"/>
    <col min="9740" max="9983" width="9.140625" style="37"/>
    <col min="9984" max="9984" width="4.85546875" style="37" customWidth="1"/>
    <col min="9985" max="9985" width="48.140625" style="37" customWidth="1"/>
    <col min="9986" max="9986" width="13.42578125" style="37" customWidth="1"/>
    <col min="9987" max="9987" width="6.28515625" style="37" customWidth="1"/>
    <col min="9988" max="9988" width="8" style="37" customWidth="1"/>
    <col min="9989" max="9989" width="9.28515625" style="37" customWidth="1"/>
    <col min="9990" max="9990" width="11.28515625" style="37" customWidth="1"/>
    <col min="9991" max="9991" width="19.85546875" style="37" customWidth="1"/>
    <col min="9992" max="9992" width="10.28515625" style="37" customWidth="1"/>
    <col min="9993" max="9993" width="18.28515625" style="37" customWidth="1"/>
    <col min="9994" max="9994" width="9.140625" style="37"/>
    <col min="9995" max="9995" width="6.28515625" style="37" customWidth="1"/>
    <col min="9996" max="10239" width="9.140625" style="37"/>
    <col min="10240" max="10240" width="4.85546875" style="37" customWidth="1"/>
    <col min="10241" max="10241" width="48.140625" style="37" customWidth="1"/>
    <col min="10242" max="10242" width="13.42578125" style="37" customWidth="1"/>
    <col min="10243" max="10243" width="6.28515625" style="37" customWidth="1"/>
    <col min="10244" max="10244" width="8" style="37" customWidth="1"/>
    <col min="10245" max="10245" width="9.28515625" style="37" customWidth="1"/>
    <col min="10246" max="10246" width="11.28515625" style="37" customWidth="1"/>
    <col min="10247" max="10247" width="19.85546875" style="37" customWidth="1"/>
    <col min="10248" max="10248" width="10.28515625" style="37" customWidth="1"/>
    <col min="10249" max="10249" width="18.28515625" style="37" customWidth="1"/>
    <col min="10250" max="10250" width="9.140625" style="37"/>
    <col min="10251" max="10251" width="6.28515625" style="37" customWidth="1"/>
    <col min="10252" max="10495" width="9.140625" style="37"/>
    <col min="10496" max="10496" width="4.85546875" style="37" customWidth="1"/>
    <col min="10497" max="10497" width="48.140625" style="37" customWidth="1"/>
    <col min="10498" max="10498" width="13.42578125" style="37" customWidth="1"/>
    <col min="10499" max="10499" width="6.28515625" style="37" customWidth="1"/>
    <col min="10500" max="10500" width="8" style="37" customWidth="1"/>
    <col min="10501" max="10501" width="9.28515625" style="37" customWidth="1"/>
    <col min="10502" max="10502" width="11.28515625" style="37" customWidth="1"/>
    <col min="10503" max="10503" width="19.85546875" style="37" customWidth="1"/>
    <col min="10504" max="10504" width="10.28515625" style="37" customWidth="1"/>
    <col min="10505" max="10505" width="18.28515625" style="37" customWidth="1"/>
    <col min="10506" max="10506" width="9.140625" style="37"/>
    <col min="10507" max="10507" width="6.28515625" style="37" customWidth="1"/>
    <col min="10508" max="10751" width="9.140625" style="37"/>
    <col min="10752" max="10752" width="4.85546875" style="37" customWidth="1"/>
    <col min="10753" max="10753" width="48.140625" style="37" customWidth="1"/>
    <col min="10754" max="10754" width="13.42578125" style="37" customWidth="1"/>
    <col min="10755" max="10755" width="6.28515625" style="37" customWidth="1"/>
    <col min="10756" max="10756" width="8" style="37" customWidth="1"/>
    <col min="10757" max="10757" width="9.28515625" style="37" customWidth="1"/>
    <col min="10758" max="10758" width="11.28515625" style="37" customWidth="1"/>
    <col min="10759" max="10759" width="19.85546875" style="37" customWidth="1"/>
    <col min="10760" max="10760" width="10.28515625" style="37" customWidth="1"/>
    <col min="10761" max="10761" width="18.28515625" style="37" customWidth="1"/>
    <col min="10762" max="10762" width="9.140625" style="37"/>
    <col min="10763" max="10763" width="6.28515625" style="37" customWidth="1"/>
    <col min="10764" max="11007" width="9.140625" style="37"/>
    <col min="11008" max="11008" width="4.85546875" style="37" customWidth="1"/>
    <col min="11009" max="11009" width="48.140625" style="37" customWidth="1"/>
    <col min="11010" max="11010" width="13.42578125" style="37" customWidth="1"/>
    <col min="11011" max="11011" width="6.28515625" style="37" customWidth="1"/>
    <col min="11012" max="11012" width="8" style="37" customWidth="1"/>
    <col min="11013" max="11013" width="9.28515625" style="37" customWidth="1"/>
    <col min="11014" max="11014" width="11.28515625" style="37" customWidth="1"/>
    <col min="11015" max="11015" width="19.85546875" style="37" customWidth="1"/>
    <col min="11016" max="11016" width="10.28515625" style="37" customWidth="1"/>
    <col min="11017" max="11017" width="18.28515625" style="37" customWidth="1"/>
    <col min="11018" max="11018" width="9.140625" style="37"/>
    <col min="11019" max="11019" width="6.28515625" style="37" customWidth="1"/>
    <col min="11020" max="11263" width="9.140625" style="37"/>
    <col min="11264" max="11264" width="4.85546875" style="37" customWidth="1"/>
    <col min="11265" max="11265" width="48.140625" style="37" customWidth="1"/>
    <col min="11266" max="11266" width="13.42578125" style="37" customWidth="1"/>
    <col min="11267" max="11267" width="6.28515625" style="37" customWidth="1"/>
    <col min="11268" max="11268" width="8" style="37" customWidth="1"/>
    <col min="11269" max="11269" width="9.28515625" style="37" customWidth="1"/>
    <col min="11270" max="11270" width="11.28515625" style="37" customWidth="1"/>
    <col min="11271" max="11271" width="19.85546875" style="37" customWidth="1"/>
    <col min="11272" max="11272" width="10.28515625" style="37" customWidth="1"/>
    <col min="11273" max="11273" width="18.28515625" style="37" customWidth="1"/>
    <col min="11274" max="11274" width="9.140625" style="37"/>
    <col min="11275" max="11275" width="6.28515625" style="37" customWidth="1"/>
    <col min="11276" max="11519" width="9.140625" style="37"/>
    <col min="11520" max="11520" width="4.85546875" style="37" customWidth="1"/>
    <col min="11521" max="11521" width="48.140625" style="37" customWidth="1"/>
    <col min="11522" max="11522" width="13.42578125" style="37" customWidth="1"/>
    <col min="11523" max="11523" width="6.28515625" style="37" customWidth="1"/>
    <col min="11524" max="11524" width="8" style="37" customWidth="1"/>
    <col min="11525" max="11525" width="9.28515625" style="37" customWidth="1"/>
    <col min="11526" max="11526" width="11.28515625" style="37" customWidth="1"/>
    <col min="11527" max="11527" width="19.85546875" style="37" customWidth="1"/>
    <col min="11528" max="11528" width="10.28515625" style="37" customWidth="1"/>
    <col min="11529" max="11529" width="18.28515625" style="37" customWidth="1"/>
    <col min="11530" max="11530" width="9.140625" style="37"/>
    <col min="11531" max="11531" width="6.28515625" style="37" customWidth="1"/>
    <col min="11532" max="11775" width="9.140625" style="37"/>
    <col min="11776" max="11776" width="4.85546875" style="37" customWidth="1"/>
    <col min="11777" max="11777" width="48.140625" style="37" customWidth="1"/>
    <col min="11778" max="11778" width="13.42578125" style="37" customWidth="1"/>
    <col min="11779" max="11779" width="6.28515625" style="37" customWidth="1"/>
    <col min="11780" max="11780" width="8" style="37" customWidth="1"/>
    <col min="11781" max="11781" width="9.28515625" style="37" customWidth="1"/>
    <col min="11782" max="11782" width="11.28515625" style="37" customWidth="1"/>
    <col min="11783" max="11783" width="19.85546875" style="37" customWidth="1"/>
    <col min="11784" max="11784" width="10.28515625" style="37" customWidth="1"/>
    <col min="11785" max="11785" width="18.28515625" style="37" customWidth="1"/>
    <col min="11786" max="11786" width="9.140625" style="37"/>
    <col min="11787" max="11787" width="6.28515625" style="37" customWidth="1"/>
    <col min="11788" max="12031" width="9.140625" style="37"/>
    <col min="12032" max="12032" width="4.85546875" style="37" customWidth="1"/>
    <col min="12033" max="12033" width="48.140625" style="37" customWidth="1"/>
    <col min="12034" max="12034" width="13.42578125" style="37" customWidth="1"/>
    <col min="12035" max="12035" width="6.28515625" style="37" customWidth="1"/>
    <col min="12036" max="12036" width="8" style="37" customWidth="1"/>
    <col min="12037" max="12037" width="9.28515625" style="37" customWidth="1"/>
    <col min="12038" max="12038" width="11.28515625" style="37" customWidth="1"/>
    <col min="12039" max="12039" width="19.85546875" style="37" customWidth="1"/>
    <col min="12040" max="12040" width="10.28515625" style="37" customWidth="1"/>
    <col min="12041" max="12041" width="18.28515625" style="37" customWidth="1"/>
    <col min="12042" max="12042" width="9.140625" style="37"/>
    <col min="12043" max="12043" width="6.28515625" style="37" customWidth="1"/>
    <col min="12044" max="12287" width="9.140625" style="37"/>
    <col min="12288" max="12288" width="4.85546875" style="37" customWidth="1"/>
    <col min="12289" max="12289" width="48.140625" style="37" customWidth="1"/>
    <col min="12290" max="12290" width="13.42578125" style="37" customWidth="1"/>
    <col min="12291" max="12291" width="6.28515625" style="37" customWidth="1"/>
    <col min="12292" max="12292" width="8" style="37" customWidth="1"/>
    <col min="12293" max="12293" width="9.28515625" style="37" customWidth="1"/>
    <col min="12294" max="12294" width="11.28515625" style="37" customWidth="1"/>
    <col min="12295" max="12295" width="19.85546875" style="37" customWidth="1"/>
    <col min="12296" max="12296" width="10.28515625" style="37" customWidth="1"/>
    <col min="12297" max="12297" width="18.28515625" style="37" customWidth="1"/>
    <col min="12298" max="12298" width="9.140625" style="37"/>
    <col min="12299" max="12299" width="6.28515625" style="37" customWidth="1"/>
    <col min="12300" max="12543" width="9.140625" style="37"/>
    <col min="12544" max="12544" width="4.85546875" style="37" customWidth="1"/>
    <col min="12545" max="12545" width="48.140625" style="37" customWidth="1"/>
    <col min="12546" max="12546" width="13.42578125" style="37" customWidth="1"/>
    <col min="12547" max="12547" width="6.28515625" style="37" customWidth="1"/>
    <col min="12548" max="12548" width="8" style="37" customWidth="1"/>
    <col min="12549" max="12549" width="9.28515625" style="37" customWidth="1"/>
    <col min="12550" max="12550" width="11.28515625" style="37" customWidth="1"/>
    <col min="12551" max="12551" width="19.85546875" style="37" customWidth="1"/>
    <col min="12552" max="12552" width="10.28515625" style="37" customWidth="1"/>
    <col min="12553" max="12553" width="18.28515625" style="37" customWidth="1"/>
    <col min="12554" max="12554" width="9.140625" style="37"/>
    <col min="12555" max="12555" width="6.28515625" style="37" customWidth="1"/>
    <col min="12556" max="12799" width="9.140625" style="37"/>
    <col min="12800" max="12800" width="4.85546875" style="37" customWidth="1"/>
    <col min="12801" max="12801" width="48.140625" style="37" customWidth="1"/>
    <col min="12802" max="12802" width="13.42578125" style="37" customWidth="1"/>
    <col min="12803" max="12803" width="6.28515625" style="37" customWidth="1"/>
    <col min="12804" max="12804" width="8" style="37" customWidth="1"/>
    <col min="12805" max="12805" width="9.28515625" style="37" customWidth="1"/>
    <col min="12806" max="12806" width="11.28515625" style="37" customWidth="1"/>
    <col min="12807" max="12807" width="19.85546875" style="37" customWidth="1"/>
    <col min="12808" max="12808" width="10.28515625" style="37" customWidth="1"/>
    <col min="12809" max="12809" width="18.28515625" style="37" customWidth="1"/>
    <col min="12810" max="12810" width="9.140625" style="37"/>
    <col min="12811" max="12811" width="6.28515625" style="37" customWidth="1"/>
    <col min="12812" max="13055" width="9.140625" style="37"/>
    <col min="13056" max="13056" width="4.85546875" style="37" customWidth="1"/>
    <col min="13057" max="13057" width="48.140625" style="37" customWidth="1"/>
    <col min="13058" max="13058" width="13.42578125" style="37" customWidth="1"/>
    <col min="13059" max="13059" width="6.28515625" style="37" customWidth="1"/>
    <col min="13060" max="13060" width="8" style="37" customWidth="1"/>
    <col min="13061" max="13061" width="9.28515625" style="37" customWidth="1"/>
    <col min="13062" max="13062" width="11.28515625" style="37" customWidth="1"/>
    <col min="13063" max="13063" width="19.85546875" style="37" customWidth="1"/>
    <col min="13064" max="13064" width="10.28515625" style="37" customWidth="1"/>
    <col min="13065" max="13065" width="18.28515625" style="37" customWidth="1"/>
    <col min="13066" max="13066" width="9.140625" style="37"/>
    <col min="13067" max="13067" width="6.28515625" style="37" customWidth="1"/>
    <col min="13068" max="13311" width="9.140625" style="37"/>
    <col min="13312" max="13312" width="4.85546875" style="37" customWidth="1"/>
    <col min="13313" max="13313" width="48.140625" style="37" customWidth="1"/>
    <col min="13314" max="13314" width="13.42578125" style="37" customWidth="1"/>
    <col min="13315" max="13315" width="6.28515625" style="37" customWidth="1"/>
    <col min="13316" max="13316" width="8" style="37" customWidth="1"/>
    <col min="13317" max="13317" width="9.28515625" style="37" customWidth="1"/>
    <col min="13318" max="13318" width="11.28515625" style="37" customWidth="1"/>
    <col min="13319" max="13319" width="19.85546875" style="37" customWidth="1"/>
    <col min="13320" max="13320" width="10.28515625" style="37" customWidth="1"/>
    <col min="13321" max="13321" width="18.28515625" style="37" customWidth="1"/>
    <col min="13322" max="13322" width="9.140625" style="37"/>
    <col min="13323" max="13323" width="6.28515625" style="37" customWidth="1"/>
    <col min="13324" max="13567" width="9.140625" style="37"/>
    <col min="13568" max="13568" width="4.85546875" style="37" customWidth="1"/>
    <col min="13569" max="13569" width="48.140625" style="37" customWidth="1"/>
    <col min="13570" max="13570" width="13.42578125" style="37" customWidth="1"/>
    <col min="13571" max="13571" width="6.28515625" style="37" customWidth="1"/>
    <col min="13572" max="13572" width="8" style="37" customWidth="1"/>
    <col min="13573" max="13573" width="9.28515625" style="37" customWidth="1"/>
    <col min="13574" max="13574" width="11.28515625" style="37" customWidth="1"/>
    <col min="13575" max="13575" width="19.85546875" style="37" customWidth="1"/>
    <col min="13576" max="13576" width="10.28515625" style="37" customWidth="1"/>
    <col min="13577" max="13577" width="18.28515625" style="37" customWidth="1"/>
    <col min="13578" max="13578" width="9.140625" style="37"/>
    <col min="13579" max="13579" width="6.28515625" style="37" customWidth="1"/>
    <col min="13580" max="13823" width="9.140625" style="37"/>
    <col min="13824" max="13824" width="4.85546875" style="37" customWidth="1"/>
    <col min="13825" max="13825" width="48.140625" style="37" customWidth="1"/>
    <col min="13826" max="13826" width="13.42578125" style="37" customWidth="1"/>
    <col min="13827" max="13827" width="6.28515625" style="37" customWidth="1"/>
    <col min="13828" max="13828" width="8" style="37" customWidth="1"/>
    <col min="13829" max="13829" width="9.28515625" style="37" customWidth="1"/>
    <col min="13830" max="13830" width="11.28515625" style="37" customWidth="1"/>
    <col min="13831" max="13831" width="19.85546875" style="37" customWidth="1"/>
    <col min="13832" max="13832" width="10.28515625" style="37" customWidth="1"/>
    <col min="13833" max="13833" width="18.28515625" style="37" customWidth="1"/>
    <col min="13834" max="13834" width="9.140625" style="37"/>
    <col min="13835" max="13835" width="6.28515625" style="37" customWidth="1"/>
    <col min="13836" max="14079" width="9.140625" style="37"/>
    <col min="14080" max="14080" width="4.85546875" style="37" customWidth="1"/>
    <col min="14081" max="14081" width="48.140625" style="37" customWidth="1"/>
    <col min="14082" max="14082" width="13.42578125" style="37" customWidth="1"/>
    <col min="14083" max="14083" width="6.28515625" style="37" customWidth="1"/>
    <col min="14084" max="14084" width="8" style="37" customWidth="1"/>
    <col min="14085" max="14085" width="9.28515625" style="37" customWidth="1"/>
    <col min="14086" max="14086" width="11.28515625" style="37" customWidth="1"/>
    <col min="14087" max="14087" width="19.85546875" style="37" customWidth="1"/>
    <col min="14088" max="14088" width="10.28515625" style="37" customWidth="1"/>
    <col min="14089" max="14089" width="18.28515625" style="37" customWidth="1"/>
    <col min="14090" max="14090" width="9.140625" style="37"/>
    <col min="14091" max="14091" width="6.28515625" style="37" customWidth="1"/>
    <col min="14092" max="14335" width="9.140625" style="37"/>
    <col min="14336" max="14336" width="4.85546875" style="37" customWidth="1"/>
    <col min="14337" max="14337" width="48.140625" style="37" customWidth="1"/>
    <col min="14338" max="14338" width="13.42578125" style="37" customWidth="1"/>
    <col min="14339" max="14339" width="6.28515625" style="37" customWidth="1"/>
    <col min="14340" max="14340" width="8" style="37" customWidth="1"/>
    <col min="14341" max="14341" width="9.28515625" style="37" customWidth="1"/>
    <col min="14342" max="14342" width="11.28515625" style="37" customWidth="1"/>
    <col min="14343" max="14343" width="19.85546875" style="37" customWidth="1"/>
    <col min="14344" max="14344" width="10.28515625" style="37" customWidth="1"/>
    <col min="14345" max="14345" width="18.28515625" style="37" customWidth="1"/>
    <col min="14346" max="14346" width="9.140625" style="37"/>
    <col min="14347" max="14347" width="6.28515625" style="37" customWidth="1"/>
    <col min="14348" max="14591" width="9.140625" style="37"/>
    <col min="14592" max="14592" width="4.85546875" style="37" customWidth="1"/>
    <col min="14593" max="14593" width="48.140625" style="37" customWidth="1"/>
    <col min="14594" max="14594" width="13.42578125" style="37" customWidth="1"/>
    <col min="14595" max="14595" width="6.28515625" style="37" customWidth="1"/>
    <col min="14596" max="14596" width="8" style="37" customWidth="1"/>
    <col min="14597" max="14597" width="9.28515625" style="37" customWidth="1"/>
    <col min="14598" max="14598" width="11.28515625" style="37" customWidth="1"/>
    <col min="14599" max="14599" width="19.85546875" style="37" customWidth="1"/>
    <col min="14600" max="14600" width="10.28515625" style="37" customWidth="1"/>
    <col min="14601" max="14601" width="18.28515625" style="37" customWidth="1"/>
    <col min="14602" max="14602" width="9.140625" style="37"/>
    <col min="14603" max="14603" width="6.28515625" style="37" customWidth="1"/>
    <col min="14604" max="14847" width="9.140625" style="37"/>
    <col min="14848" max="14848" width="4.85546875" style="37" customWidth="1"/>
    <col min="14849" max="14849" width="48.140625" style="37" customWidth="1"/>
    <col min="14850" max="14850" width="13.42578125" style="37" customWidth="1"/>
    <col min="14851" max="14851" width="6.28515625" style="37" customWidth="1"/>
    <col min="14852" max="14852" width="8" style="37" customWidth="1"/>
    <col min="14853" max="14853" width="9.28515625" style="37" customWidth="1"/>
    <col min="14854" max="14854" width="11.28515625" style="37" customWidth="1"/>
    <col min="14855" max="14855" width="19.85546875" style="37" customWidth="1"/>
    <col min="14856" max="14856" width="10.28515625" style="37" customWidth="1"/>
    <col min="14857" max="14857" width="18.28515625" style="37" customWidth="1"/>
    <col min="14858" max="14858" width="9.140625" style="37"/>
    <col min="14859" max="14859" width="6.28515625" style="37" customWidth="1"/>
    <col min="14860" max="15103" width="9.140625" style="37"/>
    <col min="15104" max="15104" width="4.85546875" style="37" customWidth="1"/>
    <col min="15105" max="15105" width="48.140625" style="37" customWidth="1"/>
    <col min="15106" max="15106" width="13.42578125" style="37" customWidth="1"/>
    <col min="15107" max="15107" width="6.28515625" style="37" customWidth="1"/>
    <col min="15108" max="15108" width="8" style="37" customWidth="1"/>
    <col min="15109" max="15109" width="9.28515625" style="37" customWidth="1"/>
    <col min="15110" max="15110" width="11.28515625" style="37" customWidth="1"/>
    <col min="15111" max="15111" width="19.85546875" style="37" customWidth="1"/>
    <col min="15112" max="15112" width="10.28515625" style="37" customWidth="1"/>
    <col min="15113" max="15113" width="18.28515625" style="37" customWidth="1"/>
    <col min="15114" max="15114" width="9.140625" style="37"/>
    <col min="15115" max="15115" width="6.28515625" style="37" customWidth="1"/>
    <col min="15116" max="15359" width="9.140625" style="37"/>
    <col min="15360" max="15360" width="4.85546875" style="37" customWidth="1"/>
    <col min="15361" max="15361" width="48.140625" style="37" customWidth="1"/>
    <col min="15362" max="15362" width="13.42578125" style="37" customWidth="1"/>
    <col min="15363" max="15363" width="6.28515625" style="37" customWidth="1"/>
    <col min="15364" max="15364" width="8" style="37" customWidth="1"/>
    <col min="15365" max="15365" width="9.28515625" style="37" customWidth="1"/>
    <col min="15366" max="15366" width="11.28515625" style="37" customWidth="1"/>
    <col min="15367" max="15367" width="19.85546875" style="37" customWidth="1"/>
    <col min="15368" max="15368" width="10.28515625" style="37" customWidth="1"/>
    <col min="15369" max="15369" width="18.28515625" style="37" customWidth="1"/>
    <col min="15370" max="15370" width="9.140625" style="37"/>
    <col min="15371" max="15371" width="6.28515625" style="37" customWidth="1"/>
    <col min="15372" max="15615" width="9.140625" style="37"/>
    <col min="15616" max="15616" width="4.85546875" style="37" customWidth="1"/>
    <col min="15617" max="15617" width="48.140625" style="37" customWidth="1"/>
    <col min="15618" max="15618" width="13.42578125" style="37" customWidth="1"/>
    <col min="15619" max="15619" width="6.28515625" style="37" customWidth="1"/>
    <col min="15620" max="15620" width="8" style="37" customWidth="1"/>
    <col min="15621" max="15621" width="9.28515625" style="37" customWidth="1"/>
    <col min="15622" max="15622" width="11.28515625" style="37" customWidth="1"/>
    <col min="15623" max="15623" width="19.85546875" style="37" customWidth="1"/>
    <col min="15624" max="15624" width="10.28515625" style="37" customWidth="1"/>
    <col min="15625" max="15625" width="18.28515625" style="37" customWidth="1"/>
    <col min="15626" max="15626" width="9.140625" style="37"/>
    <col min="15627" max="15627" width="6.28515625" style="37" customWidth="1"/>
    <col min="15628" max="15871" width="9.140625" style="37"/>
    <col min="15872" max="15872" width="4.85546875" style="37" customWidth="1"/>
    <col min="15873" max="15873" width="48.140625" style="37" customWidth="1"/>
    <col min="15874" max="15874" width="13.42578125" style="37" customWidth="1"/>
    <col min="15875" max="15875" width="6.28515625" style="37" customWidth="1"/>
    <col min="15876" max="15876" width="8" style="37" customWidth="1"/>
    <col min="15877" max="15877" width="9.28515625" style="37" customWidth="1"/>
    <col min="15878" max="15878" width="11.28515625" style="37" customWidth="1"/>
    <col min="15879" max="15879" width="19.85546875" style="37" customWidth="1"/>
    <col min="15880" max="15880" width="10.28515625" style="37" customWidth="1"/>
    <col min="15881" max="15881" width="18.28515625" style="37" customWidth="1"/>
    <col min="15882" max="15882" width="9.140625" style="37"/>
    <col min="15883" max="15883" width="6.28515625" style="37" customWidth="1"/>
    <col min="15884" max="16127" width="9.140625" style="37"/>
    <col min="16128" max="16128" width="4.85546875" style="37" customWidth="1"/>
    <col min="16129" max="16129" width="48.140625" style="37" customWidth="1"/>
    <col min="16130" max="16130" width="13.42578125" style="37" customWidth="1"/>
    <col min="16131" max="16131" width="6.28515625" style="37" customWidth="1"/>
    <col min="16132" max="16132" width="8" style="37" customWidth="1"/>
    <col min="16133" max="16133" width="9.28515625" style="37" customWidth="1"/>
    <col min="16134" max="16134" width="11.28515625" style="37" customWidth="1"/>
    <col min="16135" max="16135" width="19.85546875" style="37" customWidth="1"/>
    <col min="16136" max="16136" width="10.28515625" style="37" customWidth="1"/>
    <col min="16137" max="16137" width="18.28515625" style="37" customWidth="1"/>
    <col min="16138" max="16138" width="9.140625" style="37"/>
    <col min="16139" max="16139" width="6.28515625" style="37" customWidth="1"/>
    <col min="16140" max="16384" width="9.140625" style="37"/>
  </cols>
  <sheetData>
    <row r="1" spans="1:13" ht="20.25" customHeight="1">
      <c r="B1" s="1075" t="s">
        <v>168</v>
      </c>
      <c r="C1" s="1075"/>
      <c r="D1" s="135"/>
      <c r="E1" s="135"/>
      <c r="F1" s="135"/>
      <c r="G1" s="136"/>
      <c r="H1" s="137"/>
      <c r="I1" s="137"/>
      <c r="J1" s="137"/>
      <c r="K1" s="137"/>
    </row>
    <row r="2" spans="1:13" ht="15.75" customHeight="1">
      <c r="A2" s="138"/>
      <c r="B2" s="139"/>
      <c r="C2" s="139"/>
      <c r="D2" s="139"/>
      <c r="E2" s="139"/>
      <c r="F2" s="1085" t="s">
        <v>2025</v>
      </c>
      <c r="G2" s="1085"/>
      <c r="H2" s="137"/>
      <c r="I2" s="137"/>
      <c r="J2" s="137"/>
      <c r="K2" s="137"/>
    </row>
    <row r="3" spans="1:13" ht="35.25" customHeight="1">
      <c r="B3" s="1086" t="s">
        <v>169</v>
      </c>
      <c r="C3" s="1086"/>
      <c r="D3" s="1086"/>
      <c r="E3" s="1086"/>
      <c r="F3" s="1086"/>
      <c r="G3" s="1086"/>
      <c r="H3" s="137"/>
      <c r="I3" s="137"/>
      <c r="J3" s="137"/>
      <c r="K3" s="137"/>
    </row>
    <row r="4" spans="1:13" ht="9.75" customHeight="1">
      <c r="A4" s="140"/>
      <c r="B4" s="140"/>
      <c r="C4" s="140"/>
      <c r="D4" s="140"/>
      <c r="E4" s="140"/>
      <c r="F4" s="140"/>
      <c r="G4" s="140"/>
      <c r="H4" s="137"/>
      <c r="I4" s="137"/>
      <c r="J4" s="137"/>
      <c r="K4" s="137"/>
    </row>
    <row r="5" spans="1:13" ht="33" customHeight="1">
      <c r="A5" s="1087" t="s">
        <v>78</v>
      </c>
      <c r="B5" s="1087" t="s">
        <v>3</v>
      </c>
      <c r="C5" s="1088" t="s">
        <v>4</v>
      </c>
      <c r="D5" s="1087" t="s">
        <v>5</v>
      </c>
      <c r="E5" s="1090" t="s">
        <v>170</v>
      </c>
      <c r="F5" s="1090"/>
      <c r="G5" s="1090"/>
      <c r="H5" s="141"/>
      <c r="I5" s="137"/>
      <c r="J5" s="137"/>
      <c r="K5" s="137"/>
    </row>
    <row r="6" spans="1:13" ht="17.25" customHeight="1">
      <c r="A6" s="1087"/>
      <c r="B6" s="1087"/>
      <c r="C6" s="1089"/>
      <c r="D6" s="1087"/>
      <c r="E6" s="468" t="s">
        <v>171</v>
      </c>
      <c r="F6" s="468" t="s">
        <v>10</v>
      </c>
      <c r="G6" s="468" t="s">
        <v>11</v>
      </c>
      <c r="H6" s="142"/>
      <c r="I6" s="142"/>
      <c r="J6" s="142"/>
      <c r="K6" s="142"/>
    </row>
    <row r="7" spans="1:13">
      <c r="A7" s="164">
        <v>1</v>
      </c>
      <c r="B7" s="164">
        <v>2</v>
      </c>
      <c r="C7" s="682">
        <v>3</v>
      </c>
      <c r="D7" s="164">
        <v>4</v>
      </c>
      <c r="E7" s="683">
        <v>5</v>
      </c>
      <c r="F7" s="683">
        <v>6</v>
      </c>
      <c r="G7" s="683">
        <v>7</v>
      </c>
      <c r="H7" s="143"/>
      <c r="I7" s="37" t="s">
        <v>167</v>
      </c>
    </row>
    <row r="8" spans="1:13" ht="32.25" customHeight="1">
      <c r="A8" s="144">
        <v>1</v>
      </c>
      <c r="B8" s="102" t="s">
        <v>172</v>
      </c>
      <c r="C8" s="103">
        <v>7130601958</v>
      </c>
      <c r="D8" s="104" t="s">
        <v>17</v>
      </c>
      <c r="E8" s="145">
        <v>482.3</v>
      </c>
      <c r="F8" s="146">
        <f>VLOOKUP(C8,'SOR RATE 2026-27'!A:D,4,0)/1000</f>
        <v>53.077580000000005</v>
      </c>
      <c r="G8" s="146">
        <f>F8*E8</f>
        <v>25599.316834000001</v>
      </c>
      <c r="H8" s="46"/>
      <c r="I8" s="46"/>
      <c r="J8" s="46"/>
      <c r="K8" s="46"/>
      <c r="L8" s="46"/>
      <c r="M8" s="46"/>
    </row>
    <row r="9" spans="1:13" ht="17.25" customHeight="1">
      <c r="A9" s="147">
        <v>2</v>
      </c>
      <c r="B9" s="148" t="s">
        <v>20</v>
      </c>
      <c r="C9" s="144">
        <v>7130810595</v>
      </c>
      <c r="D9" s="149" t="s">
        <v>14</v>
      </c>
      <c r="E9" s="150">
        <v>1</v>
      </c>
      <c r="F9" s="146">
        <f>VLOOKUP(C9,'SOR RATE 2026-27'!A:D,4,0)</f>
        <v>2564.36</v>
      </c>
      <c r="G9" s="146">
        <f>F9*E9</f>
        <v>2564.36</v>
      </c>
      <c r="H9" s="631"/>
      <c r="I9" s="142"/>
      <c r="J9" s="142"/>
    </row>
    <row r="10" spans="1:13" ht="17.25" customHeight="1">
      <c r="A10" s="1081">
        <v>3</v>
      </c>
      <c r="B10" s="148" t="s">
        <v>173</v>
      </c>
      <c r="C10" s="151"/>
      <c r="D10" s="152"/>
      <c r="E10" s="152"/>
      <c r="F10" s="146"/>
      <c r="G10" s="153"/>
      <c r="H10" s="632"/>
      <c r="I10" s="154"/>
    </row>
    <row r="11" spans="1:13" ht="17.25" customHeight="1">
      <c r="A11" s="1082"/>
      <c r="B11" s="102" t="s">
        <v>174</v>
      </c>
      <c r="C11" s="103">
        <v>7130810692</v>
      </c>
      <c r="D11" s="104" t="s">
        <v>23</v>
      </c>
      <c r="E11" s="150">
        <v>1</v>
      </c>
      <c r="F11" s="146">
        <f>VLOOKUP(C11,'SOR RATE 2026-27'!A:D,4,0)</f>
        <v>362.75</v>
      </c>
      <c r="G11" s="146">
        <f t="shared" ref="G11:G20" si="0">F11*E11</f>
        <v>362.75</v>
      </c>
      <c r="H11" s="632"/>
      <c r="I11" s="143"/>
      <c r="J11" s="143"/>
    </row>
    <row r="12" spans="1:13" ht="17.25" customHeight="1">
      <c r="A12" s="150">
        <v>4</v>
      </c>
      <c r="B12" s="148" t="s">
        <v>175</v>
      </c>
      <c r="C12" s="144">
        <v>7130810676</v>
      </c>
      <c r="D12" s="149" t="s">
        <v>14</v>
      </c>
      <c r="E12" s="150">
        <v>1</v>
      </c>
      <c r="F12" s="146">
        <f>VLOOKUP(C12,'SOR RATE 2026-27'!A:D,4,0)</f>
        <v>426.66</v>
      </c>
      <c r="G12" s="146">
        <f t="shared" si="0"/>
        <v>426.66</v>
      </c>
      <c r="H12" s="633"/>
      <c r="I12" s="155"/>
      <c r="J12" s="155"/>
    </row>
    <row r="13" spans="1:13" ht="17.25" customHeight="1">
      <c r="A13" s="144">
        <v>5</v>
      </c>
      <c r="B13" s="148" t="s">
        <v>26</v>
      </c>
      <c r="C13" s="144">
        <v>7130870013</v>
      </c>
      <c r="D13" s="149" t="s">
        <v>93</v>
      </c>
      <c r="E13" s="150">
        <v>1</v>
      </c>
      <c r="F13" s="146">
        <f>VLOOKUP(C13,'SOR RATE 2026-27'!A:D,4,0)</f>
        <v>143.69</v>
      </c>
      <c r="G13" s="146">
        <f t="shared" si="0"/>
        <v>143.69</v>
      </c>
      <c r="H13" s="634"/>
      <c r="I13" s="156"/>
      <c r="J13" s="143"/>
      <c r="K13" s="143"/>
    </row>
    <row r="14" spans="1:13" ht="17.25" customHeight="1">
      <c r="A14" s="147">
        <v>6</v>
      </c>
      <c r="B14" s="157" t="s">
        <v>27</v>
      </c>
      <c r="C14" s="103">
        <v>7130820009</v>
      </c>
      <c r="D14" s="158" t="s">
        <v>14</v>
      </c>
      <c r="E14" s="159">
        <v>3</v>
      </c>
      <c r="F14" s="146">
        <f>VLOOKUP(C14,'SOR RATE 2026-27'!A:D,4,0)</f>
        <v>378.54</v>
      </c>
      <c r="G14" s="160">
        <f t="shared" si="0"/>
        <v>1135.6200000000001</v>
      </c>
      <c r="H14" s="632"/>
      <c r="I14" s="46"/>
      <c r="J14" s="46"/>
    </row>
    <row r="15" spans="1:13" ht="46.5" customHeight="1">
      <c r="A15" s="144">
        <v>7</v>
      </c>
      <c r="B15" s="161" t="s">
        <v>176</v>
      </c>
      <c r="C15" s="144">
        <v>7130200202</v>
      </c>
      <c r="D15" s="149" t="s">
        <v>65</v>
      </c>
      <c r="E15" s="146">
        <v>0.65</v>
      </c>
      <c r="F15" s="146">
        <f>VLOOKUP(C15,'SOR RATE 2026-27'!A:D,4,0)</f>
        <v>2970.0000000000005</v>
      </c>
      <c r="G15" s="146">
        <f>F15*E15</f>
        <v>1930.5000000000005</v>
      </c>
      <c r="H15" s="875" t="s">
        <v>1861</v>
      </c>
      <c r="I15" s="162"/>
      <c r="J15" s="143"/>
    </row>
    <row r="16" spans="1:13" ht="17.25" customHeight="1">
      <c r="A16" s="147">
        <v>8</v>
      </c>
      <c r="B16" s="148" t="s">
        <v>37</v>
      </c>
      <c r="C16" s="144">
        <v>7130211158</v>
      </c>
      <c r="D16" s="149" t="s">
        <v>38</v>
      </c>
      <c r="E16" s="150">
        <v>1</v>
      </c>
      <c r="F16" s="146">
        <f>VLOOKUP(C16,'SOR RATE 2026-27'!A:D,4,0)</f>
        <v>183.37</v>
      </c>
      <c r="G16" s="146">
        <f t="shared" si="0"/>
        <v>183.37</v>
      </c>
      <c r="H16" s="635"/>
      <c r="I16" s="143"/>
      <c r="J16" s="143"/>
    </row>
    <row r="17" spans="1:11" ht="17.25" customHeight="1">
      <c r="A17" s="147">
        <v>9</v>
      </c>
      <c r="B17" s="148" t="s">
        <v>39</v>
      </c>
      <c r="C17" s="144">
        <v>7130210809</v>
      </c>
      <c r="D17" s="149" t="s">
        <v>38</v>
      </c>
      <c r="E17" s="150">
        <v>1</v>
      </c>
      <c r="F17" s="146">
        <f>VLOOKUP(C17,'SOR RATE 2026-27'!A:D,4,0)</f>
        <v>409.72</v>
      </c>
      <c r="G17" s="146">
        <f t="shared" si="0"/>
        <v>409.72</v>
      </c>
      <c r="H17" s="632"/>
    </row>
    <row r="18" spans="1:11" ht="17.25" customHeight="1">
      <c r="A18" s="147">
        <v>10</v>
      </c>
      <c r="B18" s="102" t="s">
        <v>40</v>
      </c>
      <c r="C18" s="103">
        <v>7130610206</v>
      </c>
      <c r="D18" s="149" t="s">
        <v>17</v>
      </c>
      <c r="E18" s="150">
        <v>2</v>
      </c>
      <c r="F18" s="146">
        <f>VLOOKUP(C18,'SOR RATE 2026-27'!A:D,4,0)/1000</f>
        <v>84.314549999999997</v>
      </c>
      <c r="G18" s="146">
        <f>F18*E18</f>
        <v>168.62909999999999</v>
      </c>
      <c r="H18" s="45"/>
      <c r="I18" s="43"/>
      <c r="J18" s="44"/>
      <c r="K18" s="137"/>
    </row>
    <row r="19" spans="1:11" ht="17.25" customHeight="1">
      <c r="A19" s="147">
        <v>11</v>
      </c>
      <c r="B19" s="148" t="s">
        <v>136</v>
      </c>
      <c r="C19" s="144">
        <v>7130880041</v>
      </c>
      <c r="D19" s="149" t="s">
        <v>14</v>
      </c>
      <c r="E19" s="150">
        <v>1</v>
      </c>
      <c r="F19" s="146">
        <f>VLOOKUP(C19,'SOR RATE 2026-27'!A:D,4,0)</f>
        <v>101.61</v>
      </c>
      <c r="G19" s="146">
        <f t="shared" si="0"/>
        <v>101.61</v>
      </c>
      <c r="H19" s="636"/>
      <c r="I19" s="137"/>
      <c r="J19" s="137"/>
      <c r="K19" s="137"/>
    </row>
    <row r="20" spans="1:11" ht="17.25" customHeight="1">
      <c r="A20" s="144">
        <v>12</v>
      </c>
      <c r="B20" s="148" t="s">
        <v>177</v>
      </c>
      <c r="C20" s="144">
        <v>7130830006</v>
      </c>
      <c r="D20" s="149" t="s">
        <v>17</v>
      </c>
      <c r="E20" s="146">
        <v>0.5</v>
      </c>
      <c r="F20" s="146">
        <f>VLOOKUP(C20,'SOR RATE 2026-27'!A:D,4,0)</f>
        <v>221.56</v>
      </c>
      <c r="G20" s="146">
        <f t="shared" si="0"/>
        <v>110.78</v>
      </c>
      <c r="H20" s="636"/>
      <c r="I20" s="137"/>
      <c r="J20" s="137"/>
      <c r="K20" s="137"/>
    </row>
    <row r="21" spans="1:11" ht="18" customHeight="1">
      <c r="A21" s="1081">
        <v>13</v>
      </c>
      <c r="B21" s="161" t="s">
        <v>42</v>
      </c>
      <c r="C21" s="163"/>
      <c r="D21" s="149" t="s">
        <v>17</v>
      </c>
      <c r="E21" s="145">
        <v>2.5</v>
      </c>
      <c r="F21" s="146"/>
      <c r="G21" s="146"/>
      <c r="H21" s="632"/>
    </row>
    <row r="22" spans="1:11" ht="18" customHeight="1">
      <c r="A22" s="1083"/>
      <c r="B22" s="148" t="s">
        <v>103</v>
      </c>
      <c r="C22" s="144">
        <v>7130620609</v>
      </c>
      <c r="D22" s="158" t="s">
        <v>17</v>
      </c>
      <c r="E22" s="146">
        <v>0.5</v>
      </c>
      <c r="F22" s="146">
        <f>VLOOKUP(C22,'SOR RATE 2026-27'!A:D,4,0)</f>
        <v>86.95</v>
      </c>
      <c r="G22" s="146">
        <f>F22*E22</f>
        <v>43.475000000000001</v>
      </c>
      <c r="H22" s="636"/>
      <c r="I22" s="137"/>
      <c r="J22" s="137"/>
      <c r="K22" s="137"/>
    </row>
    <row r="23" spans="1:11" ht="18" customHeight="1">
      <c r="A23" s="1083"/>
      <c r="B23" s="148" t="s">
        <v>43</v>
      </c>
      <c r="C23" s="144">
        <v>7130620614</v>
      </c>
      <c r="D23" s="158" t="s">
        <v>17</v>
      </c>
      <c r="E23" s="150">
        <v>1</v>
      </c>
      <c r="F23" s="146">
        <f>VLOOKUP(C23,'SOR RATE 2026-27'!A:D,4,0)</f>
        <v>85.5</v>
      </c>
      <c r="G23" s="146">
        <f>F23*E23</f>
        <v>85.5</v>
      </c>
      <c r="H23" s="636"/>
      <c r="I23" s="137"/>
      <c r="J23" s="137"/>
      <c r="K23" s="137"/>
    </row>
    <row r="24" spans="1:11" ht="18" customHeight="1">
      <c r="A24" s="1083"/>
      <c r="B24" s="148" t="s">
        <v>44</v>
      </c>
      <c r="C24" s="144">
        <v>7130620619</v>
      </c>
      <c r="D24" s="158" t="s">
        <v>17</v>
      </c>
      <c r="E24" s="146"/>
      <c r="F24" s="146"/>
      <c r="G24" s="146"/>
      <c r="H24" s="636"/>
      <c r="J24" s="137"/>
      <c r="K24" s="137"/>
    </row>
    <row r="25" spans="1:11" ht="18" customHeight="1">
      <c r="A25" s="1083"/>
      <c r="B25" s="148" t="s">
        <v>45</v>
      </c>
      <c r="C25" s="144">
        <v>7130620625</v>
      </c>
      <c r="D25" s="158" t="s">
        <v>17</v>
      </c>
      <c r="E25" s="150">
        <f>10/10</f>
        <v>1</v>
      </c>
      <c r="F25" s="146">
        <f>VLOOKUP(C25,'SOR RATE 2026-27'!A:D,4,0)</f>
        <v>84.05</v>
      </c>
      <c r="G25" s="146">
        <f>F25*E25</f>
        <v>84.05</v>
      </c>
      <c r="H25" s="636"/>
      <c r="I25" s="137"/>
      <c r="J25" s="137"/>
      <c r="K25" s="137"/>
    </row>
    <row r="26" spans="1:11" ht="18" customHeight="1">
      <c r="A26" s="1084"/>
      <c r="B26" s="148" t="s">
        <v>46</v>
      </c>
      <c r="C26" s="144">
        <v>7130620627</v>
      </c>
      <c r="D26" s="158" t="s">
        <v>17</v>
      </c>
      <c r="E26" s="146"/>
      <c r="F26" s="146"/>
      <c r="G26" s="146"/>
      <c r="H26" s="636"/>
      <c r="I26" s="137"/>
      <c r="J26" s="137"/>
      <c r="K26" s="137"/>
    </row>
    <row r="27" spans="1:11" ht="18" customHeight="1">
      <c r="A27" s="164">
        <v>14</v>
      </c>
      <c r="B27" s="110" t="s">
        <v>60</v>
      </c>
      <c r="C27" s="165"/>
      <c r="D27" s="166"/>
      <c r="E27" s="468"/>
      <c r="F27" s="468"/>
      <c r="G27" s="468">
        <f>SUM(G8:G26)</f>
        <v>33350.030934000002</v>
      </c>
      <c r="H27" s="637"/>
      <c r="I27" s="167"/>
      <c r="J27" s="167"/>
      <c r="K27" s="167"/>
    </row>
    <row r="28" spans="1:11" ht="17.25" customHeight="1">
      <c r="A28" s="164">
        <v>15</v>
      </c>
      <c r="B28" s="110" t="s">
        <v>61</v>
      </c>
      <c r="C28" s="165"/>
      <c r="D28" s="166"/>
      <c r="E28" s="468"/>
      <c r="F28" s="468"/>
      <c r="G28" s="468">
        <f>G27/1.18</f>
        <v>28262.73807966102</v>
      </c>
      <c r="H28" s="637"/>
      <c r="I28" s="167"/>
      <c r="J28" s="167"/>
      <c r="K28" s="167"/>
    </row>
    <row r="29" spans="1:11" ht="17.25" customHeight="1">
      <c r="A29" s="144">
        <v>16</v>
      </c>
      <c r="B29" s="102" t="s">
        <v>1756</v>
      </c>
      <c r="C29" s="168"/>
      <c r="D29" s="168"/>
      <c r="E29" s="168"/>
      <c r="F29" s="144">
        <v>7.4999999999999997E-2</v>
      </c>
      <c r="G29" s="146">
        <f>G28*F29</f>
        <v>2119.7053559745764</v>
      </c>
      <c r="H29" s="637"/>
      <c r="I29" s="137"/>
      <c r="J29" s="137"/>
      <c r="K29" s="137"/>
    </row>
    <row r="30" spans="1:11" ht="17.25" customHeight="1">
      <c r="A30" s="144">
        <v>17</v>
      </c>
      <c r="B30" s="117" t="s">
        <v>64</v>
      </c>
      <c r="C30" s="168"/>
      <c r="D30" s="149" t="s">
        <v>65</v>
      </c>
      <c r="E30" s="146">
        <v>0.65</v>
      </c>
      <c r="F30" s="118">
        <f>740.31*1</f>
        <v>740.31</v>
      </c>
      <c r="G30" s="146">
        <f>F30*E30</f>
        <v>481.20149999999995</v>
      </c>
      <c r="H30" s="119"/>
      <c r="I30" s="137"/>
      <c r="J30" s="137"/>
      <c r="K30" s="137"/>
    </row>
    <row r="31" spans="1:11" ht="18" customHeight="1">
      <c r="A31" s="144">
        <v>18</v>
      </c>
      <c r="B31" s="148" t="s">
        <v>178</v>
      </c>
      <c r="C31" s="168"/>
      <c r="D31" s="169"/>
      <c r="E31" s="146"/>
      <c r="F31" s="146"/>
      <c r="G31" s="146">
        <v>3956.78</v>
      </c>
      <c r="H31" s="638"/>
      <c r="I31" s="137"/>
      <c r="J31" s="137"/>
      <c r="K31" s="137"/>
    </row>
    <row r="32" spans="1:11" ht="18" customHeight="1">
      <c r="A32" s="144">
        <v>19</v>
      </c>
      <c r="B32" s="457" t="s">
        <v>1749</v>
      </c>
      <c r="C32" s="168"/>
      <c r="D32" s="158"/>
      <c r="E32" s="146"/>
      <c r="F32" s="146"/>
      <c r="G32" s="101"/>
      <c r="H32" s="638"/>
      <c r="I32" s="52"/>
      <c r="J32" s="137"/>
      <c r="K32" s="137"/>
    </row>
    <row r="33" spans="1:11" s="3" customFormat="1" ht="19.5" customHeight="1">
      <c r="A33" s="282" t="s">
        <v>66</v>
      </c>
      <c r="B33" s="281" t="s">
        <v>1627</v>
      </c>
      <c r="C33" s="454"/>
      <c r="D33" s="455"/>
      <c r="E33" s="285"/>
      <c r="F33" s="285">
        <v>0.02</v>
      </c>
      <c r="G33" s="456">
        <f>G28*F33</f>
        <v>565.25476159322045</v>
      </c>
      <c r="H33" s="638"/>
    </row>
    <row r="34" spans="1:11" ht="45.75" customHeight="1">
      <c r="A34" s="446">
        <v>20</v>
      </c>
      <c r="B34" s="281" t="s">
        <v>1626</v>
      </c>
      <c r="C34" s="447"/>
      <c r="D34" s="448"/>
      <c r="E34" s="449"/>
      <c r="F34" s="449"/>
      <c r="G34" s="450">
        <f>(G28+G29+G30+G31+G33)*0.125</f>
        <v>4423.2099621536017</v>
      </c>
      <c r="H34" s="638"/>
      <c r="I34" s="52"/>
      <c r="J34" s="137"/>
      <c r="K34" s="137"/>
    </row>
    <row r="35" spans="1:11" ht="31.5" customHeight="1">
      <c r="A35" s="166">
        <v>21</v>
      </c>
      <c r="B35" s="127" t="s">
        <v>1777</v>
      </c>
      <c r="C35" s="168"/>
      <c r="D35" s="158"/>
      <c r="E35" s="146"/>
      <c r="F35" s="146"/>
      <c r="G35" s="101">
        <f>G28+G29+G30+G31+G33+G34</f>
        <v>39808.889659382417</v>
      </c>
      <c r="H35" s="638"/>
      <c r="I35" s="137"/>
      <c r="J35" s="137"/>
      <c r="K35" s="137"/>
    </row>
    <row r="36" spans="1:11" ht="18.75" customHeight="1">
      <c r="A36" s="144">
        <v>22</v>
      </c>
      <c r="B36" s="102" t="s">
        <v>1778</v>
      </c>
      <c r="C36" s="168"/>
      <c r="D36" s="158"/>
      <c r="E36" s="146"/>
      <c r="F36" s="146">
        <v>0.09</v>
      </c>
      <c r="G36" s="146">
        <f>G35*F36</f>
        <v>3582.8000693444174</v>
      </c>
      <c r="H36" s="636"/>
      <c r="I36" s="137"/>
      <c r="J36" s="137"/>
      <c r="K36" s="137"/>
    </row>
    <row r="37" spans="1:11" ht="18.75" customHeight="1">
      <c r="A37" s="144">
        <v>23</v>
      </c>
      <c r="B37" s="102" t="s">
        <v>1779</v>
      </c>
      <c r="C37" s="168"/>
      <c r="D37" s="158"/>
      <c r="E37" s="146"/>
      <c r="F37" s="146">
        <v>0.09</v>
      </c>
      <c r="G37" s="146">
        <f>G35*F37</f>
        <v>3582.8000693444174</v>
      </c>
      <c r="H37" s="636"/>
      <c r="I37" s="137"/>
      <c r="J37" s="137"/>
      <c r="K37" s="137"/>
    </row>
    <row r="38" spans="1:11" ht="28.5" customHeight="1">
      <c r="A38" s="144">
        <v>24</v>
      </c>
      <c r="B38" s="102" t="s">
        <v>1780</v>
      </c>
      <c r="C38" s="168"/>
      <c r="D38" s="158"/>
      <c r="E38" s="146"/>
      <c r="F38" s="146"/>
      <c r="G38" s="468">
        <f>G35+G36+G37</f>
        <v>46974.489798071256</v>
      </c>
      <c r="H38" s="636"/>
      <c r="I38" s="137"/>
      <c r="J38" s="137"/>
      <c r="K38" s="137"/>
    </row>
    <row r="39" spans="1:11" ht="33.75" customHeight="1">
      <c r="A39" s="166">
        <v>25</v>
      </c>
      <c r="B39" s="127" t="s">
        <v>73</v>
      </c>
      <c r="C39" s="639"/>
      <c r="D39" s="640"/>
      <c r="E39" s="641"/>
      <c r="F39" s="641"/>
      <c r="G39" s="468">
        <f>ROUND(G38,0)</f>
        <v>46974</v>
      </c>
      <c r="H39" s="636"/>
      <c r="I39" s="137"/>
      <c r="J39" s="170"/>
      <c r="K39" s="137"/>
    </row>
    <row r="40" spans="1:11" ht="15" customHeight="1">
      <c r="A40" s="1042" t="s">
        <v>74</v>
      </c>
      <c r="B40" s="1042"/>
      <c r="C40" s="478"/>
      <c r="D40" s="479"/>
      <c r="E40" s="248"/>
      <c r="F40" s="248"/>
      <c r="G40" s="248"/>
      <c r="H40" s="248"/>
      <c r="I40" s="137"/>
      <c r="J40" s="170"/>
      <c r="K40" s="137"/>
    </row>
    <row r="41" spans="1:11" ht="42.75" customHeight="1">
      <c r="A41" s="740">
        <v>1</v>
      </c>
      <c r="B41" s="1079" t="s">
        <v>1917</v>
      </c>
      <c r="C41" s="1079"/>
      <c r="D41" s="1079"/>
      <c r="E41" s="1079"/>
      <c r="F41" s="1079"/>
      <c r="G41" s="1079"/>
      <c r="H41" s="689"/>
    </row>
    <row r="42" spans="1:11" ht="15" customHeight="1">
      <c r="A42" s="478">
        <v>2</v>
      </c>
      <c r="B42" s="1080" t="s">
        <v>76</v>
      </c>
      <c r="C42" s="1080"/>
      <c r="D42" s="1080"/>
      <c r="E42" s="1080"/>
      <c r="F42" s="1080"/>
      <c r="G42" s="1080"/>
      <c r="H42" s="18"/>
    </row>
    <row r="43" spans="1:11">
      <c r="A43" s="642"/>
      <c r="B43" s="632"/>
      <c r="C43" s="632"/>
      <c r="D43" s="632"/>
      <c r="E43" s="632"/>
      <c r="F43" s="632"/>
      <c r="G43" s="632"/>
      <c r="H43" s="632"/>
    </row>
  </sheetData>
  <mergeCells count="13">
    <mergeCell ref="B1:C1"/>
    <mergeCell ref="F2:G2"/>
    <mergeCell ref="B3:G3"/>
    <mergeCell ref="A5:A6"/>
    <mergeCell ref="B5:B6"/>
    <mergeCell ref="C5:C6"/>
    <mergeCell ref="D5:D6"/>
    <mergeCell ref="E5:G5"/>
    <mergeCell ref="A40:B40"/>
    <mergeCell ref="B41:G41"/>
    <mergeCell ref="B42:G42"/>
    <mergeCell ref="A10:A11"/>
    <mergeCell ref="A21:A26"/>
  </mergeCells>
  <conditionalFormatting sqref="B27">
    <cfRule type="cellIs" dxfId="19" priority="2" stopIfTrue="1" operator="equal">
      <formula>"?"</formula>
    </cfRule>
  </conditionalFormatting>
  <conditionalFormatting sqref="B28">
    <cfRule type="cellIs" dxfId="18" priority="1" stopIfTrue="1" operator="equal">
      <formula>"?"</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
  <sheetViews>
    <sheetView workbookViewId="0">
      <pane xSplit="3" ySplit="8" topLeftCell="D9" activePane="bottomRight" state="frozen"/>
      <selection pane="topRight" activeCell="D1" sqref="D1"/>
      <selection pane="bottomLeft" activeCell="A9" sqref="A9"/>
      <selection pane="bottomRight" activeCell="G58" sqref="G58"/>
    </sheetView>
  </sheetViews>
  <sheetFormatPr defaultRowHeight="12.75"/>
  <cols>
    <col min="1" max="1" width="4.42578125" style="171" customWidth="1"/>
    <col min="2" max="2" width="50.42578125" style="173" customWidth="1"/>
    <col min="3" max="3" width="12.28515625" style="171" customWidth="1"/>
    <col min="4" max="4" width="6" style="173" customWidth="1"/>
    <col min="5" max="5" width="5.7109375" style="173" customWidth="1"/>
    <col min="6" max="6" width="9.85546875" style="173" customWidth="1"/>
    <col min="7" max="7" width="12.28515625" style="173" customWidth="1"/>
    <col min="8" max="8" width="19.28515625" style="173" customWidth="1"/>
    <col min="9" max="9" width="16.140625" style="173" customWidth="1"/>
    <col min="10" max="10" width="7.7109375" style="173" customWidth="1"/>
    <col min="11" max="11" width="9.5703125" style="173" customWidth="1"/>
    <col min="12" max="255" width="9.140625" style="173"/>
    <col min="256" max="256" width="4.42578125" style="173" customWidth="1"/>
    <col min="257" max="257" width="50.42578125" style="173" customWidth="1"/>
    <col min="258" max="258" width="12.28515625" style="173" customWidth="1"/>
    <col min="259" max="259" width="6" style="173" customWidth="1"/>
    <col min="260" max="260" width="5.7109375" style="173" customWidth="1"/>
    <col min="261" max="261" width="9.85546875" style="173" customWidth="1"/>
    <col min="262" max="262" width="12.28515625" style="173" customWidth="1"/>
    <col min="263" max="263" width="20.85546875" style="173" customWidth="1"/>
    <col min="264" max="264" width="10.7109375" style="173" customWidth="1"/>
    <col min="265" max="265" width="16.140625" style="173" customWidth="1"/>
    <col min="266" max="511" width="9.140625" style="173"/>
    <col min="512" max="512" width="4.42578125" style="173" customWidth="1"/>
    <col min="513" max="513" width="50.42578125" style="173" customWidth="1"/>
    <col min="514" max="514" width="12.28515625" style="173" customWidth="1"/>
    <col min="515" max="515" width="6" style="173" customWidth="1"/>
    <col min="516" max="516" width="5.7109375" style="173" customWidth="1"/>
    <col min="517" max="517" width="9.85546875" style="173" customWidth="1"/>
    <col min="518" max="518" width="12.28515625" style="173" customWidth="1"/>
    <col min="519" max="519" width="20.85546875" style="173" customWidth="1"/>
    <col min="520" max="520" width="10.7109375" style="173" customWidth="1"/>
    <col min="521" max="521" width="16.140625" style="173" customWidth="1"/>
    <col min="522" max="767" width="9.140625" style="173"/>
    <col min="768" max="768" width="4.42578125" style="173" customWidth="1"/>
    <col min="769" max="769" width="50.42578125" style="173" customWidth="1"/>
    <col min="770" max="770" width="12.28515625" style="173" customWidth="1"/>
    <col min="771" max="771" width="6" style="173" customWidth="1"/>
    <col min="772" max="772" width="5.7109375" style="173" customWidth="1"/>
    <col min="773" max="773" width="9.85546875" style="173" customWidth="1"/>
    <col min="774" max="774" width="12.28515625" style="173" customWidth="1"/>
    <col min="775" max="775" width="20.85546875" style="173" customWidth="1"/>
    <col min="776" max="776" width="10.7109375" style="173" customWidth="1"/>
    <col min="777" max="777" width="16.140625" style="173" customWidth="1"/>
    <col min="778" max="1023" width="9.140625" style="173"/>
    <col min="1024" max="1024" width="4.42578125" style="173" customWidth="1"/>
    <col min="1025" max="1025" width="50.42578125" style="173" customWidth="1"/>
    <col min="1026" max="1026" width="12.28515625" style="173" customWidth="1"/>
    <col min="1027" max="1027" width="6" style="173" customWidth="1"/>
    <col min="1028" max="1028" width="5.7109375" style="173" customWidth="1"/>
    <col min="1029" max="1029" width="9.85546875" style="173" customWidth="1"/>
    <col min="1030" max="1030" width="12.28515625" style="173" customWidth="1"/>
    <col min="1031" max="1031" width="20.85546875" style="173" customWidth="1"/>
    <col min="1032" max="1032" width="10.7109375" style="173" customWidth="1"/>
    <col min="1033" max="1033" width="16.140625" style="173" customWidth="1"/>
    <col min="1034" max="1279" width="9.140625" style="173"/>
    <col min="1280" max="1280" width="4.42578125" style="173" customWidth="1"/>
    <col min="1281" max="1281" width="50.42578125" style="173" customWidth="1"/>
    <col min="1282" max="1282" width="12.28515625" style="173" customWidth="1"/>
    <col min="1283" max="1283" width="6" style="173" customWidth="1"/>
    <col min="1284" max="1284" width="5.7109375" style="173" customWidth="1"/>
    <col min="1285" max="1285" width="9.85546875" style="173" customWidth="1"/>
    <col min="1286" max="1286" width="12.28515625" style="173" customWidth="1"/>
    <col min="1287" max="1287" width="20.85546875" style="173" customWidth="1"/>
    <col min="1288" max="1288" width="10.7109375" style="173" customWidth="1"/>
    <col min="1289" max="1289" width="16.140625" style="173" customWidth="1"/>
    <col min="1290" max="1535" width="9.140625" style="173"/>
    <col min="1536" max="1536" width="4.42578125" style="173" customWidth="1"/>
    <col min="1537" max="1537" width="50.42578125" style="173" customWidth="1"/>
    <col min="1538" max="1538" width="12.28515625" style="173" customWidth="1"/>
    <col min="1539" max="1539" width="6" style="173" customWidth="1"/>
    <col min="1540" max="1540" width="5.7109375" style="173" customWidth="1"/>
    <col min="1541" max="1541" width="9.85546875" style="173" customWidth="1"/>
    <col min="1542" max="1542" width="12.28515625" style="173" customWidth="1"/>
    <col min="1543" max="1543" width="20.85546875" style="173" customWidth="1"/>
    <col min="1544" max="1544" width="10.7109375" style="173" customWidth="1"/>
    <col min="1545" max="1545" width="16.140625" style="173" customWidth="1"/>
    <col min="1546" max="1791" width="9.140625" style="173"/>
    <col min="1792" max="1792" width="4.42578125" style="173" customWidth="1"/>
    <col min="1793" max="1793" width="50.42578125" style="173" customWidth="1"/>
    <col min="1794" max="1794" width="12.28515625" style="173" customWidth="1"/>
    <col min="1795" max="1795" width="6" style="173" customWidth="1"/>
    <col min="1796" max="1796" width="5.7109375" style="173" customWidth="1"/>
    <col min="1797" max="1797" width="9.85546875" style="173" customWidth="1"/>
    <col min="1798" max="1798" width="12.28515625" style="173" customWidth="1"/>
    <col min="1799" max="1799" width="20.85546875" style="173" customWidth="1"/>
    <col min="1800" max="1800" width="10.7109375" style="173" customWidth="1"/>
    <col min="1801" max="1801" width="16.140625" style="173" customWidth="1"/>
    <col min="1802" max="2047" width="9.140625" style="173"/>
    <col min="2048" max="2048" width="4.42578125" style="173" customWidth="1"/>
    <col min="2049" max="2049" width="50.42578125" style="173" customWidth="1"/>
    <col min="2050" max="2050" width="12.28515625" style="173" customWidth="1"/>
    <col min="2051" max="2051" width="6" style="173" customWidth="1"/>
    <col min="2052" max="2052" width="5.7109375" style="173" customWidth="1"/>
    <col min="2053" max="2053" width="9.85546875" style="173" customWidth="1"/>
    <col min="2054" max="2054" width="12.28515625" style="173" customWidth="1"/>
    <col min="2055" max="2055" width="20.85546875" style="173" customWidth="1"/>
    <col min="2056" max="2056" width="10.7109375" style="173" customWidth="1"/>
    <col min="2057" max="2057" width="16.140625" style="173" customWidth="1"/>
    <col min="2058" max="2303" width="9.140625" style="173"/>
    <col min="2304" max="2304" width="4.42578125" style="173" customWidth="1"/>
    <col min="2305" max="2305" width="50.42578125" style="173" customWidth="1"/>
    <col min="2306" max="2306" width="12.28515625" style="173" customWidth="1"/>
    <col min="2307" max="2307" width="6" style="173" customWidth="1"/>
    <col min="2308" max="2308" width="5.7109375" style="173" customWidth="1"/>
    <col min="2309" max="2309" width="9.85546875" style="173" customWidth="1"/>
    <col min="2310" max="2310" width="12.28515625" style="173" customWidth="1"/>
    <col min="2311" max="2311" width="20.85546875" style="173" customWidth="1"/>
    <col min="2312" max="2312" width="10.7109375" style="173" customWidth="1"/>
    <col min="2313" max="2313" width="16.140625" style="173" customWidth="1"/>
    <col min="2314" max="2559" width="9.140625" style="173"/>
    <col min="2560" max="2560" width="4.42578125" style="173" customWidth="1"/>
    <col min="2561" max="2561" width="50.42578125" style="173" customWidth="1"/>
    <col min="2562" max="2562" width="12.28515625" style="173" customWidth="1"/>
    <col min="2563" max="2563" width="6" style="173" customWidth="1"/>
    <col min="2564" max="2564" width="5.7109375" style="173" customWidth="1"/>
    <col min="2565" max="2565" width="9.85546875" style="173" customWidth="1"/>
    <col min="2566" max="2566" width="12.28515625" style="173" customWidth="1"/>
    <col min="2567" max="2567" width="20.85546875" style="173" customWidth="1"/>
    <col min="2568" max="2568" width="10.7109375" style="173" customWidth="1"/>
    <col min="2569" max="2569" width="16.140625" style="173" customWidth="1"/>
    <col min="2570" max="2815" width="9.140625" style="173"/>
    <col min="2816" max="2816" width="4.42578125" style="173" customWidth="1"/>
    <col min="2817" max="2817" width="50.42578125" style="173" customWidth="1"/>
    <col min="2818" max="2818" width="12.28515625" style="173" customWidth="1"/>
    <col min="2819" max="2819" width="6" style="173" customWidth="1"/>
    <col min="2820" max="2820" width="5.7109375" style="173" customWidth="1"/>
    <col min="2821" max="2821" width="9.85546875" style="173" customWidth="1"/>
    <col min="2822" max="2822" width="12.28515625" style="173" customWidth="1"/>
    <col min="2823" max="2823" width="20.85546875" style="173" customWidth="1"/>
    <col min="2824" max="2824" width="10.7109375" style="173" customWidth="1"/>
    <col min="2825" max="2825" width="16.140625" style="173" customWidth="1"/>
    <col min="2826" max="3071" width="9.140625" style="173"/>
    <col min="3072" max="3072" width="4.42578125" style="173" customWidth="1"/>
    <col min="3073" max="3073" width="50.42578125" style="173" customWidth="1"/>
    <col min="3074" max="3074" width="12.28515625" style="173" customWidth="1"/>
    <col min="3075" max="3075" width="6" style="173" customWidth="1"/>
    <col min="3076" max="3076" width="5.7109375" style="173" customWidth="1"/>
    <col min="3077" max="3077" width="9.85546875" style="173" customWidth="1"/>
    <col min="3078" max="3078" width="12.28515625" style="173" customWidth="1"/>
    <col min="3079" max="3079" width="20.85546875" style="173" customWidth="1"/>
    <col min="3080" max="3080" width="10.7109375" style="173" customWidth="1"/>
    <col min="3081" max="3081" width="16.140625" style="173" customWidth="1"/>
    <col min="3082" max="3327" width="9.140625" style="173"/>
    <col min="3328" max="3328" width="4.42578125" style="173" customWidth="1"/>
    <col min="3329" max="3329" width="50.42578125" style="173" customWidth="1"/>
    <col min="3330" max="3330" width="12.28515625" style="173" customWidth="1"/>
    <col min="3331" max="3331" width="6" style="173" customWidth="1"/>
    <col min="3332" max="3332" width="5.7109375" style="173" customWidth="1"/>
    <col min="3333" max="3333" width="9.85546875" style="173" customWidth="1"/>
    <col min="3334" max="3334" width="12.28515625" style="173" customWidth="1"/>
    <col min="3335" max="3335" width="20.85546875" style="173" customWidth="1"/>
    <col min="3336" max="3336" width="10.7109375" style="173" customWidth="1"/>
    <col min="3337" max="3337" width="16.140625" style="173" customWidth="1"/>
    <col min="3338" max="3583" width="9.140625" style="173"/>
    <col min="3584" max="3584" width="4.42578125" style="173" customWidth="1"/>
    <col min="3585" max="3585" width="50.42578125" style="173" customWidth="1"/>
    <col min="3586" max="3586" width="12.28515625" style="173" customWidth="1"/>
    <col min="3587" max="3587" width="6" style="173" customWidth="1"/>
    <col min="3588" max="3588" width="5.7109375" style="173" customWidth="1"/>
    <col min="3589" max="3589" width="9.85546875" style="173" customWidth="1"/>
    <col min="3590" max="3590" width="12.28515625" style="173" customWidth="1"/>
    <col min="3591" max="3591" width="20.85546875" style="173" customWidth="1"/>
    <col min="3592" max="3592" width="10.7109375" style="173" customWidth="1"/>
    <col min="3593" max="3593" width="16.140625" style="173" customWidth="1"/>
    <col min="3594" max="3839" width="9.140625" style="173"/>
    <col min="3840" max="3840" width="4.42578125" style="173" customWidth="1"/>
    <col min="3841" max="3841" width="50.42578125" style="173" customWidth="1"/>
    <col min="3842" max="3842" width="12.28515625" style="173" customWidth="1"/>
    <col min="3843" max="3843" width="6" style="173" customWidth="1"/>
    <col min="3844" max="3844" width="5.7109375" style="173" customWidth="1"/>
    <col min="3845" max="3845" width="9.85546875" style="173" customWidth="1"/>
    <col min="3846" max="3846" width="12.28515625" style="173" customWidth="1"/>
    <col min="3847" max="3847" width="20.85546875" style="173" customWidth="1"/>
    <col min="3848" max="3848" width="10.7109375" style="173" customWidth="1"/>
    <col min="3849" max="3849" width="16.140625" style="173" customWidth="1"/>
    <col min="3850" max="4095" width="9.140625" style="173"/>
    <col min="4096" max="4096" width="4.42578125" style="173" customWidth="1"/>
    <col min="4097" max="4097" width="50.42578125" style="173" customWidth="1"/>
    <col min="4098" max="4098" width="12.28515625" style="173" customWidth="1"/>
    <col min="4099" max="4099" width="6" style="173" customWidth="1"/>
    <col min="4100" max="4100" width="5.7109375" style="173" customWidth="1"/>
    <col min="4101" max="4101" width="9.85546875" style="173" customWidth="1"/>
    <col min="4102" max="4102" width="12.28515625" style="173" customWidth="1"/>
    <col min="4103" max="4103" width="20.85546875" style="173" customWidth="1"/>
    <col min="4104" max="4104" width="10.7109375" style="173" customWidth="1"/>
    <col min="4105" max="4105" width="16.140625" style="173" customWidth="1"/>
    <col min="4106" max="4351" width="9.140625" style="173"/>
    <col min="4352" max="4352" width="4.42578125" style="173" customWidth="1"/>
    <col min="4353" max="4353" width="50.42578125" style="173" customWidth="1"/>
    <col min="4354" max="4354" width="12.28515625" style="173" customWidth="1"/>
    <col min="4355" max="4355" width="6" style="173" customWidth="1"/>
    <col min="4356" max="4356" width="5.7109375" style="173" customWidth="1"/>
    <col min="4357" max="4357" width="9.85546875" style="173" customWidth="1"/>
    <col min="4358" max="4358" width="12.28515625" style="173" customWidth="1"/>
    <col min="4359" max="4359" width="20.85546875" style="173" customWidth="1"/>
    <col min="4360" max="4360" width="10.7109375" style="173" customWidth="1"/>
    <col min="4361" max="4361" width="16.140625" style="173" customWidth="1"/>
    <col min="4362" max="4607" width="9.140625" style="173"/>
    <col min="4608" max="4608" width="4.42578125" style="173" customWidth="1"/>
    <col min="4609" max="4609" width="50.42578125" style="173" customWidth="1"/>
    <col min="4610" max="4610" width="12.28515625" style="173" customWidth="1"/>
    <col min="4611" max="4611" width="6" style="173" customWidth="1"/>
    <col min="4612" max="4612" width="5.7109375" style="173" customWidth="1"/>
    <col min="4613" max="4613" width="9.85546875" style="173" customWidth="1"/>
    <col min="4614" max="4614" width="12.28515625" style="173" customWidth="1"/>
    <col min="4615" max="4615" width="20.85546875" style="173" customWidth="1"/>
    <col min="4616" max="4616" width="10.7109375" style="173" customWidth="1"/>
    <col min="4617" max="4617" width="16.140625" style="173" customWidth="1"/>
    <col min="4618" max="4863" width="9.140625" style="173"/>
    <col min="4864" max="4864" width="4.42578125" style="173" customWidth="1"/>
    <col min="4865" max="4865" width="50.42578125" style="173" customWidth="1"/>
    <col min="4866" max="4866" width="12.28515625" style="173" customWidth="1"/>
    <col min="4867" max="4867" width="6" style="173" customWidth="1"/>
    <col min="4868" max="4868" width="5.7109375" style="173" customWidth="1"/>
    <col min="4869" max="4869" width="9.85546875" style="173" customWidth="1"/>
    <col min="4870" max="4870" width="12.28515625" style="173" customWidth="1"/>
    <col min="4871" max="4871" width="20.85546875" style="173" customWidth="1"/>
    <col min="4872" max="4872" width="10.7109375" style="173" customWidth="1"/>
    <col min="4873" max="4873" width="16.140625" style="173" customWidth="1"/>
    <col min="4874" max="5119" width="9.140625" style="173"/>
    <col min="5120" max="5120" width="4.42578125" style="173" customWidth="1"/>
    <col min="5121" max="5121" width="50.42578125" style="173" customWidth="1"/>
    <col min="5122" max="5122" width="12.28515625" style="173" customWidth="1"/>
    <col min="5123" max="5123" width="6" style="173" customWidth="1"/>
    <col min="5124" max="5124" width="5.7109375" style="173" customWidth="1"/>
    <col min="5125" max="5125" width="9.85546875" style="173" customWidth="1"/>
    <col min="5126" max="5126" width="12.28515625" style="173" customWidth="1"/>
    <col min="5127" max="5127" width="20.85546875" style="173" customWidth="1"/>
    <col min="5128" max="5128" width="10.7109375" style="173" customWidth="1"/>
    <col min="5129" max="5129" width="16.140625" style="173" customWidth="1"/>
    <col min="5130" max="5375" width="9.140625" style="173"/>
    <col min="5376" max="5376" width="4.42578125" style="173" customWidth="1"/>
    <col min="5377" max="5377" width="50.42578125" style="173" customWidth="1"/>
    <col min="5378" max="5378" width="12.28515625" style="173" customWidth="1"/>
    <col min="5379" max="5379" width="6" style="173" customWidth="1"/>
    <col min="5380" max="5380" width="5.7109375" style="173" customWidth="1"/>
    <col min="5381" max="5381" width="9.85546875" style="173" customWidth="1"/>
    <col min="5382" max="5382" width="12.28515625" style="173" customWidth="1"/>
    <col min="5383" max="5383" width="20.85546875" style="173" customWidth="1"/>
    <col min="5384" max="5384" width="10.7109375" style="173" customWidth="1"/>
    <col min="5385" max="5385" width="16.140625" style="173" customWidth="1"/>
    <col min="5386" max="5631" width="9.140625" style="173"/>
    <col min="5632" max="5632" width="4.42578125" style="173" customWidth="1"/>
    <col min="5633" max="5633" width="50.42578125" style="173" customWidth="1"/>
    <col min="5634" max="5634" width="12.28515625" style="173" customWidth="1"/>
    <col min="5635" max="5635" width="6" style="173" customWidth="1"/>
    <col min="5636" max="5636" width="5.7109375" style="173" customWidth="1"/>
    <col min="5637" max="5637" width="9.85546875" style="173" customWidth="1"/>
    <col min="5638" max="5638" width="12.28515625" style="173" customWidth="1"/>
    <col min="5639" max="5639" width="20.85546875" style="173" customWidth="1"/>
    <col min="5640" max="5640" width="10.7109375" style="173" customWidth="1"/>
    <col min="5641" max="5641" width="16.140625" style="173" customWidth="1"/>
    <col min="5642" max="5887" width="9.140625" style="173"/>
    <col min="5888" max="5888" width="4.42578125" style="173" customWidth="1"/>
    <col min="5889" max="5889" width="50.42578125" style="173" customWidth="1"/>
    <col min="5890" max="5890" width="12.28515625" style="173" customWidth="1"/>
    <col min="5891" max="5891" width="6" style="173" customWidth="1"/>
    <col min="5892" max="5892" width="5.7109375" style="173" customWidth="1"/>
    <col min="5893" max="5893" width="9.85546875" style="173" customWidth="1"/>
    <col min="5894" max="5894" width="12.28515625" style="173" customWidth="1"/>
    <col min="5895" max="5895" width="20.85546875" style="173" customWidth="1"/>
    <col min="5896" max="5896" width="10.7109375" style="173" customWidth="1"/>
    <col min="5897" max="5897" width="16.140625" style="173" customWidth="1"/>
    <col min="5898" max="6143" width="9.140625" style="173"/>
    <col min="6144" max="6144" width="4.42578125" style="173" customWidth="1"/>
    <col min="6145" max="6145" width="50.42578125" style="173" customWidth="1"/>
    <col min="6146" max="6146" width="12.28515625" style="173" customWidth="1"/>
    <col min="6147" max="6147" width="6" style="173" customWidth="1"/>
    <col min="6148" max="6148" width="5.7109375" style="173" customWidth="1"/>
    <col min="6149" max="6149" width="9.85546875" style="173" customWidth="1"/>
    <col min="6150" max="6150" width="12.28515625" style="173" customWidth="1"/>
    <col min="6151" max="6151" width="20.85546875" style="173" customWidth="1"/>
    <col min="6152" max="6152" width="10.7109375" style="173" customWidth="1"/>
    <col min="6153" max="6153" width="16.140625" style="173" customWidth="1"/>
    <col min="6154" max="6399" width="9.140625" style="173"/>
    <col min="6400" max="6400" width="4.42578125" style="173" customWidth="1"/>
    <col min="6401" max="6401" width="50.42578125" style="173" customWidth="1"/>
    <col min="6402" max="6402" width="12.28515625" style="173" customWidth="1"/>
    <col min="6403" max="6403" width="6" style="173" customWidth="1"/>
    <col min="6404" max="6404" width="5.7109375" style="173" customWidth="1"/>
    <col min="6405" max="6405" width="9.85546875" style="173" customWidth="1"/>
    <col min="6406" max="6406" width="12.28515625" style="173" customWidth="1"/>
    <col min="6407" max="6407" width="20.85546875" style="173" customWidth="1"/>
    <col min="6408" max="6408" width="10.7109375" style="173" customWidth="1"/>
    <col min="6409" max="6409" width="16.140625" style="173" customWidth="1"/>
    <col min="6410" max="6655" width="9.140625" style="173"/>
    <col min="6656" max="6656" width="4.42578125" style="173" customWidth="1"/>
    <col min="6657" max="6657" width="50.42578125" style="173" customWidth="1"/>
    <col min="6658" max="6658" width="12.28515625" style="173" customWidth="1"/>
    <col min="6659" max="6659" width="6" style="173" customWidth="1"/>
    <col min="6660" max="6660" width="5.7109375" style="173" customWidth="1"/>
    <col min="6661" max="6661" width="9.85546875" style="173" customWidth="1"/>
    <col min="6662" max="6662" width="12.28515625" style="173" customWidth="1"/>
    <col min="6663" max="6663" width="20.85546875" style="173" customWidth="1"/>
    <col min="6664" max="6664" width="10.7109375" style="173" customWidth="1"/>
    <col min="6665" max="6665" width="16.140625" style="173" customWidth="1"/>
    <col min="6666" max="6911" width="9.140625" style="173"/>
    <col min="6912" max="6912" width="4.42578125" style="173" customWidth="1"/>
    <col min="6913" max="6913" width="50.42578125" style="173" customWidth="1"/>
    <col min="6914" max="6914" width="12.28515625" style="173" customWidth="1"/>
    <col min="6915" max="6915" width="6" style="173" customWidth="1"/>
    <col min="6916" max="6916" width="5.7109375" style="173" customWidth="1"/>
    <col min="6917" max="6917" width="9.85546875" style="173" customWidth="1"/>
    <col min="6918" max="6918" width="12.28515625" style="173" customWidth="1"/>
    <col min="6919" max="6919" width="20.85546875" style="173" customWidth="1"/>
    <col min="6920" max="6920" width="10.7109375" style="173" customWidth="1"/>
    <col min="6921" max="6921" width="16.140625" style="173" customWidth="1"/>
    <col min="6922" max="7167" width="9.140625" style="173"/>
    <col min="7168" max="7168" width="4.42578125" style="173" customWidth="1"/>
    <col min="7169" max="7169" width="50.42578125" style="173" customWidth="1"/>
    <col min="7170" max="7170" width="12.28515625" style="173" customWidth="1"/>
    <col min="7171" max="7171" width="6" style="173" customWidth="1"/>
    <col min="7172" max="7172" width="5.7109375" style="173" customWidth="1"/>
    <col min="7173" max="7173" width="9.85546875" style="173" customWidth="1"/>
    <col min="7174" max="7174" width="12.28515625" style="173" customWidth="1"/>
    <col min="7175" max="7175" width="20.85546875" style="173" customWidth="1"/>
    <col min="7176" max="7176" width="10.7109375" style="173" customWidth="1"/>
    <col min="7177" max="7177" width="16.140625" style="173" customWidth="1"/>
    <col min="7178" max="7423" width="9.140625" style="173"/>
    <col min="7424" max="7424" width="4.42578125" style="173" customWidth="1"/>
    <col min="7425" max="7425" width="50.42578125" style="173" customWidth="1"/>
    <col min="7426" max="7426" width="12.28515625" style="173" customWidth="1"/>
    <col min="7427" max="7427" width="6" style="173" customWidth="1"/>
    <col min="7428" max="7428" width="5.7109375" style="173" customWidth="1"/>
    <col min="7429" max="7429" width="9.85546875" style="173" customWidth="1"/>
    <col min="7430" max="7430" width="12.28515625" style="173" customWidth="1"/>
    <col min="7431" max="7431" width="20.85546875" style="173" customWidth="1"/>
    <col min="7432" max="7432" width="10.7109375" style="173" customWidth="1"/>
    <col min="7433" max="7433" width="16.140625" style="173" customWidth="1"/>
    <col min="7434" max="7679" width="9.140625" style="173"/>
    <col min="7680" max="7680" width="4.42578125" style="173" customWidth="1"/>
    <col min="7681" max="7681" width="50.42578125" style="173" customWidth="1"/>
    <col min="7682" max="7682" width="12.28515625" style="173" customWidth="1"/>
    <col min="7683" max="7683" width="6" style="173" customWidth="1"/>
    <col min="7684" max="7684" width="5.7109375" style="173" customWidth="1"/>
    <col min="7685" max="7685" width="9.85546875" style="173" customWidth="1"/>
    <col min="7686" max="7686" width="12.28515625" style="173" customWidth="1"/>
    <col min="7687" max="7687" width="20.85546875" style="173" customWidth="1"/>
    <col min="7688" max="7688" width="10.7109375" style="173" customWidth="1"/>
    <col min="7689" max="7689" width="16.140625" style="173" customWidth="1"/>
    <col min="7690" max="7935" width="9.140625" style="173"/>
    <col min="7936" max="7936" width="4.42578125" style="173" customWidth="1"/>
    <col min="7937" max="7937" width="50.42578125" style="173" customWidth="1"/>
    <col min="7938" max="7938" width="12.28515625" style="173" customWidth="1"/>
    <col min="7939" max="7939" width="6" style="173" customWidth="1"/>
    <col min="7940" max="7940" width="5.7109375" style="173" customWidth="1"/>
    <col min="7941" max="7941" width="9.85546875" style="173" customWidth="1"/>
    <col min="7942" max="7942" width="12.28515625" style="173" customWidth="1"/>
    <col min="7943" max="7943" width="20.85546875" style="173" customWidth="1"/>
    <col min="7944" max="7944" width="10.7109375" style="173" customWidth="1"/>
    <col min="7945" max="7945" width="16.140625" style="173" customWidth="1"/>
    <col min="7946" max="8191" width="9.140625" style="173"/>
    <col min="8192" max="8192" width="4.42578125" style="173" customWidth="1"/>
    <col min="8193" max="8193" width="50.42578125" style="173" customWidth="1"/>
    <col min="8194" max="8194" width="12.28515625" style="173" customWidth="1"/>
    <col min="8195" max="8195" width="6" style="173" customWidth="1"/>
    <col min="8196" max="8196" width="5.7109375" style="173" customWidth="1"/>
    <col min="8197" max="8197" width="9.85546875" style="173" customWidth="1"/>
    <col min="8198" max="8198" width="12.28515625" style="173" customWidth="1"/>
    <col min="8199" max="8199" width="20.85546875" style="173" customWidth="1"/>
    <col min="8200" max="8200" width="10.7109375" style="173" customWidth="1"/>
    <col min="8201" max="8201" width="16.140625" style="173" customWidth="1"/>
    <col min="8202" max="8447" width="9.140625" style="173"/>
    <col min="8448" max="8448" width="4.42578125" style="173" customWidth="1"/>
    <col min="8449" max="8449" width="50.42578125" style="173" customWidth="1"/>
    <col min="8450" max="8450" width="12.28515625" style="173" customWidth="1"/>
    <col min="8451" max="8451" width="6" style="173" customWidth="1"/>
    <col min="8452" max="8452" width="5.7109375" style="173" customWidth="1"/>
    <col min="8453" max="8453" width="9.85546875" style="173" customWidth="1"/>
    <col min="8454" max="8454" width="12.28515625" style="173" customWidth="1"/>
    <col min="8455" max="8455" width="20.85546875" style="173" customWidth="1"/>
    <col min="8456" max="8456" width="10.7109375" style="173" customWidth="1"/>
    <col min="8457" max="8457" width="16.140625" style="173" customWidth="1"/>
    <col min="8458" max="8703" width="9.140625" style="173"/>
    <col min="8704" max="8704" width="4.42578125" style="173" customWidth="1"/>
    <col min="8705" max="8705" width="50.42578125" style="173" customWidth="1"/>
    <col min="8706" max="8706" width="12.28515625" style="173" customWidth="1"/>
    <col min="8707" max="8707" width="6" style="173" customWidth="1"/>
    <col min="8708" max="8708" width="5.7109375" style="173" customWidth="1"/>
    <col min="8709" max="8709" width="9.85546875" style="173" customWidth="1"/>
    <col min="8710" max="8710" width="12.28515625" style="173" customWidth="1"/>
    <col min="8711" max="8711" width="20.85546875" style="173" customWidth="1"/>
    <col min="8712" max="8712" width="10.7109375" style="173" customWidth="1"/>
    <col min="8713" max="8713" width="16.140625" style="173" customWidth="1"/>
    <col min="8714" max="8959" width="9.140625" style="173"/>
    <col min="8960" max="8960" width="4.42578125" style="173" customWidth="1"/>
    <col min="8961" max="8961" width="50.42578125" style="173" customWidth="1"/>
    <col min="8962" max="8962" width="12.28515625" style="173" customWidth="1"/>
    <col min="8963" max="8963" width="6" style="173" customWidth="1"/>
    <col min="8964" max="8964" width="5.7109375" style="173" customWidth="1"/>
    <col min="8965" max="8965" width="9.85546875" style="173" customWidth="1"/>
    <col min="8966" max="8966" width="12.28515625" style="173" customWidth="1"/>
    <col min="8967" max="8967" width="20.85546875" style="173" customWidth="1"/>
    <col min="8968" max="8968" width="10.7109375" style="173" customWidth="1"/>
    <col min="8969" max="8969" width="16.140625" style="173" customWidth="1"/>
    <col min="8970" max="9215" width="9.140625" style="173"/>
    <col min="9216" max="9216" width="4.42578125" style="173" customWidth="1"/>
    <col min="9217" max="9217" width="50.42578125" style="173" customWidth="1"/>
    <col min="9218" max="9218" width="12.28515625" style="173" customWidth="1"/>
    <col min="9219" max="9219" width="6" style="173" customWidth="1"/>
    <col min="9220" max="9220" width="5.7109375" style="173" customWidth="1"/>
    <col min="9221" max="9221" width="9.85546875" style="173" customWidth="1"/>
    <col min="9222" max="9222" width="12.28515625" style="173" customWidth="1"/>
    <col min="9223" max="9223" width="20.85546875" style="173" customWidth="1"/>
    <col min="9224" max="9224" width="10.7109375" style="173" customWidth="1"/>
    <col min="9225" max="9225" width="16.140625" style="173" customWidth="1"/>
    <col min="9226" max="9471" width="9.140625" style="173"/>
    <col min="9472" max="9472" width="4.42578125" style="173" customWidth="1"/>
    <col min="9473" max="9473" width="50.42578125" style="173" customWidth="1"/>
    <col min="9474" max="9474" width="12.28515625" style="173" customWidth="1"/>
    <col min="9475" max="9475" width="6" style="173" customWidth="1"/>
    <col min="9476" max="9476" width="5.7109375" style="173" customWidth="1"/>
    <col min="9477" max="9477" width="9.85546875" style="173" customWidth="1"/>
    <col min="9478" max="9478" width="12.28515625" style="173" customWidth="1"/>
    <col min="9479" max="9479" width="20.85546875" style="173" customWidth="1"/>
    <col min="9480" max="9480" width="10.7109375" style="173" customWidth="1"/>
    <col min="9481" max="9481" width="16.140625" style="173" customWidth="1"/>
    <col min="9482" max="9727" width="9.140625" style="173"/>
    <col min="9728" max="9728" width="4.42578125" style="173" customWidth="1"/>
    <col min="9729" max="9729" width="50.42578125" style="173" customWidth="1"/>
    <col min="9730" max="9730" width="12.28515625" style="173" customWidth="1"/>
    <col min="9731" max="9731" width="6" style="173" customWidth="1"/>
    <col min="9732" max="9732" width="5.7109375" style="173" customWidth="1"/>
    <col min="9733" max="9733" width="9.85546875" style="173" customWidth="1"/>
    <col min="9734" max="9734" width="12.28515625" style="173" customWidth="1"/>
    <col min="9735" max="9735" width="20.85546875" style="173" customWidth="1"/>
    <col min="9736" max="9736" width="10.7109375" style="173" customWidth="1"/>
    <col min="9737" max="9737" width="16.140625" style="173" customWidth="1"/>
    <col min="9738" max="9983" width="9.140625" style="173"/>
    <col min="9984" max="9984" width="4.42578125" style="173" customWidth="1"/>
    <col min="9985" max="9985" width="50.42578125" style="173" customWidth="1"/>
    <col min="9986" max="9986" width="12.28515625" style="173" customWidth="1"/>
    <col min="9987" max="9987" width="6" style="173" customWidth="1"/>
    <col min="9988" max="9988" width="5.7109375" style="173" customWidth="1"/>
    <col min="9989" max="9989" width="9.85546875" style="173" customWidth="1"/>
    <col min="9990" max="9990" width="12.28515625" style="173" customWidth="1"/>
    <col min="9991" max="9991" width="20.85546875" style="173" customWidth="1"/>
    <col min="9992" max="9992" width="10.7109375" style="173" customWidth="1"/>
    <col min="9993" max="9993" width="16.140625" style="173" customWidth="1"/>
    <col min="9994" max="10239" width="9.140625" style="173"/>
    <col min="10240" max="10240" width="4.42578125" style="173" customWidth="1"/>
    <col min="10241" max="10241" width="50.42578125" style="173" customWidth="1"/>
    <col min="10242" max="10242" width="12.28515625" style="173" customWidth="1"/>
    <col min="10243" max="10243" width="6" style="173" customWidth="1"/>
    <col min="10244" max="10244" width="5.7109375" style="173" customWidth="1"/>
    <col min="10245" max="10245" width="9.85546875" style="173" customWidth="1"/>
    <col min="10246" max="10246" width="12.28515625" style="173" customWidth="1"/>
    <col min="10247" max="10247" width="20.85546875" style="173" customWidth="1"/>
    <col min="10248" max="10248" width="10.7109375" style="173" customWidth="1"/>
    <col min="10249" max="10249" width="16.140625" style="173" customWidth="1"/>
    <col min="10250" max="10495" width="9.140625" style="173"/>
    <col min="10496" max="10496" width="4.42578125" style="173" customWidth="1"/>
    <col min="10497" max="10497" width="50.42578125" style="173" customWidth="1"/>
    <col min="10498" max="10498" width="12.28515625" style="173" customWidth="1"/>
    <col min="10499" max="10499" width="6" style="173" customWidth="1"/>
    <col min="10500" max="10500" width="5.7109375" style="173" customWidth="1"/>
    <col min="10501" max="10501" width="9.85546875" style="173" customWidth="1"/>
    <col min="10502" max="10502" width="12.28515625" style="173" customWidth="1"/>
    <col min="10503" max="10503" width="20.85546875" style="173" customWidth="1"/>
    <col min="10504" max="10504" width="10.7109375" style="173" customWidth="1"/>
    <col min="10505" max="10505" width="16.140625" style="173" customWidth="1"/>
    <col min="10506" max="10751" width="9.140625" style="173"/>
    <col min="10752" max="10752" width="4.42578125" style="173" customWidth="1"/>
    <col min="10753" max="10753" width="50.42578125" style="173" customWidth="1"/>
    <col min="10754" max="10754" width="12.28515625" style="173" customWidth="1"/>
    <col min="10755" max="10755" width="6" style="173" customWidth="1"/>
    <col min="10756" max="10756" width="5.7109375" style="173" customWidth="1"/>
    <col min="10757" max="10757" width="9.85546875" style="173" customWidth="1"/>
    <col min="10758" max="10758" width="12.28515625" style="173" customWidth="1"/>
    <col min="10759" max="10759" width="20.85546875" style="173" customWidth="1"/>
    <col min="10760" max="10760" width="10.7109375" style="173" customWidth="1"/>
    <col min="10761" max="10761" width="16.140625" style="173" customWidth="1"/>
    <col min="10762" max="11007" width="9.140625" style="173"/>
    <col min="11008" max="11008" width="4.42578125" style="173" customWidth="1"/>
    <col min="11009" max="11009" width="50.42578125" style="173" customWidth="1"/>
    <col min="11010" max="11010" width="12.28515625" style="173" customWidth="1"/>
    <col min="11011" max="11011" width="6" style="173" customWidth="1"/>
    <col min="11012" max="11012" width="5.7109375" style="173" customWidth="1"/>
    <col min="11013" max="11013" width="9.85546875" style="173" customWidth="1"/>
    <col min="11014" max="11014" width="12.28515625" style="173" customWidth="1"/>
    <col min="11015" max="11015" width="20.85546875" style="173" customWidth="1"/>
    <col min="11016" max="11016" width="10.7109375" style="173" customWidth="1"/>
    <col min="11017" max="11017" width="16.140625" style="173" customWidth="1"/>
    <col min="11018" max="11263" width="9.140625" style="173"/>
    <col min="11264" max="11264" width="4.42578125" style="173" customWidth="1"/>
    <col min="11265" max="11265" width="50.42578125" style="173" customWidth="1"/>
    <col min="11266" max="11266" width="12.28515625" style="173" customWidth="1"/>
    <col min="11267" max="11267" width="6" style="173" customWidth="1"/>
    <col min="11268" max="11268" width="5.7109375" style="173" customWidth="1"/>
    <col min="11269" max="11269" width="9.85546875" style="173" customWidth="1"/>
    <col min="11270" max="11270" width="12.28515625" style="173" customWidth="1"/>
    <col min="11271" max="11271" width="20.85546875" style="173" customWidth="1"/>
    <col min="11272" max="11272" width="10.7109375" style="173" customWidth="1"/>
    <col min="11273" max="11273" width="16.140625" style="173" customWidth="1"/>
    <col min="11274" max="11519" width="9.140625" style="173"/>
    <col min="11520" max="11520" width="4.42578125" style="173" customWidth="1"/>
    <col min="11521" max="11521" width="50.42578125" style="173" customWidth="1"/>
    <col min="11522" max="11522" width="12.28515625" style="173" customWidth="1"/>
    <col min="11523" max="11523" width="6" style="173" customWidth="1"/>
    <col min="11524" max="11524" width="5.7109375" style="173" customWidth="1"/>
    <col min="11525" max="11525" width="9.85546875" style="173" customWidth="1"/>
    <col min="11526" max="11526" width="12.28515625" style="173" customWidth="1"/>
    <col min="11527" max="11527" width="20.85546875" style="173" customWidth="1"/>
    <col min="11528" max="11528" width="10.7109375" style="173" customWidth="1"/>
    <col min="11529" max="11529" width="16.140625" style="173" customWidth="1"/>
    <col min="11530" max="11775" width="9.140625" style="173"/>
    <col min="11776" max="11776" width="4.42578125" style="173" customWidth="1"/>
    <col min="11777" max="11777" width="50.42578125" style="173" customWidth="1"/>
    <col min="11778" max="11778" width="12.28515625" style="173" customWidth="1"/>
    <col min="11779" max="11779" width="6" style="173" customWidth="1"/>
    <col min="11780" max="11780" width="5.7109375" style="173" customWidth="1"/>
    <col min="11781" max="11781" width="9.85546875" style="173" customWidth="1"/>
    <col min="11782" max="11782" width="12.28515625" style="173" customWidth="1"/>
    <col min="11783" max="11783" width="20.85546875" style="173" customWidth="1"/>
    <col min="11784" max="11784" width="10.7109375" style="173" customWidth="1"/>
    <col min="11785" max="11785" width="16.140625" style="173" customWidth="1"/>
    <col min="11786" max="12031" width="9.140625" style="173"/>
    <col min="12032" max="12032" width="4.42578125" style="173" customWidth="1"/>
    <col min="12033" max="12033" width="50.42578125" style="173" customWidth="1"/>
    <col min="12034" max="12034" width="12.28515625" style="173" customWidth="1"/>
    <col min="12035" max="12035" width="6" style="173" customWidth="1"/>
    <col min="12036" max="12036" width="5.7109375" style="173" customWidth="1"/>
    <col min="12037" max="12037" width="9.85546875" style="173" customWidth="1"/>
    <col min="12038" max="12038" width="12.28515625" style="173" customWidth="1"/>
    <col min="12039" max="12039" width="20.85546875" style="173" customWidth="1"/>
    <col min="12040" max="12040" width="10.7109375" style="173" customWidth="1"/>
    <col min="12041" max="12041" width="16.140625" style="173" customWidth="1"/>
    <col min="12042" max="12287" width="9.140625" style="173"/>
    <col min="12288" max="12288" width="4.42578125" style="173" customWidth="1"/>
    <col min="12289" max="12289" width="50.42578125" style="173" customWidth="1"/>
    <col min="12290" max="12290" width="12.28515625" style="173" customWidth="1"/>
    <col min="12291" max="12291" width="6" style="173" customWidth="1"/>
    <col min="12292" max="12292" width="5.7109375" style="173" customWidth="1"/>
    <col min="12293" max="12293" width="9.85546875" style="173" customWidth="1"/>
    <col min="12294" max="12294" width="12.28515625" style="173" customWidth="1"/>
    <col min="12295" max="12295" width="20.85546875" style="173" customWidth="1"/>
    <col min="12296" max="12296" width="10.7109375" style="173" customWidth="1"/>
    <col min="12297" max="12297" width="16.140625" style="173" customWidth="1"/>
    <col min="12298" max="12543" width="9.140625" style="173"/>
    <col min="12544" max="12544" width="4.42578125" style="173" customWidth="1"/>
    <col min="12545" max="12545" width="50.42578125" style="173" customWidth="1"/>
    <col min="12546" max="12546" width="12.28515625" style="173" customWidth="1"/>
    <col min="12547" max="12547" width="6" style="173" customWidth="1"/>
    <col min="12548" max="12548" width="5.7109375" style="173" customWidth="1"/>
    <col min="12549" max="12549" width="9.85546875" style="173" customWidth="1"/>
    <col min="12550" max="12550" width="12.28515625" style="173" customWidth="1"/>
    <col min="12551" max="12551" width="20.85546875" style="173" customWidth="1"/>
    <col min="12552" max="12552" width="10.7109375" style="173" customWidth="1"/>
    <col min="12553" max="12553" width="16.140625" style="173" customWidth="1"/>
    <col min="12554" max="12799" width="9.140625" style="173"/>
    <col min="12800" max="12800" width="4.42578125" style="173" customWidth="1"/>
    <col min="12801" max="12801" width="50.42578125" style="173" customWidth="1"/>
    <col min="12802" max="12802" width="12.28515625" style="173" customWidth="1"/>
    <col min="12803" max="12803" width="6" style="173" customWidth="1"/>
    <col min="12804" max="12804" width="5.7109375" style="173" customWidth="1"/>
    <col min="12805" max="12805" width="9.85546875" style="173" customWidth="1"/>
    <col min="12806" max="12806" width="12.28515625" style="173" customWidth="1"/>
    <col min="12807" max="12807" width="20.85546875" style="173" customWidth="1"/>
    <col min="12808" max="12808" width="10.7109375" style="173" customWidth="1"/>
    <col min="12809" max="12809" width="16.140625" style="173" customWidth="1"/>
    <col min="12810" max="13055" width="9.140625" style="173"/>
    <col min="13056" max="13056" width="4.42578125" style="173" customWidth="1"/>
    <col min="13057" max="13057" width="50.42578125" style="173" customWidth="1"/>
    <col min="13058" max="13058" width="12.28515625" style="173" customWidth="1"/>
    <col min="13059" max="13059" width="6" style="173" customWidth="1"/>
    <col min="13060" max="13060" width="5.7109375" style="173" customWidth="1"/>
    <col min="13061" max="13061" width="9.85546875" style="173" customWidth="1"/>
    <col min="13062" max="13062" width="12.28515625" style="173" customWidth="1"/>
    <col min="13063" max="13063" width="20.85546875" style="173" customWidth="1"/>
    <col min="13064" max="13064" width="10.7109375" style="173" customWidth="1"/>
    <col min="13065" max="13065" width="16.140625" style="173" customWidth="1"/>
    <col min="13066" max="13311" width="9.140625" style="173"/>
    <col min="13312" max="13312" width="4.42578125" style="173" customWidth="1"/>
    <col min="13313" max="13313" width="50.42578125" style="173" customWidth="1"/>
    <col min="13314" max="13314" width="12.28515625" style="173" customWidth="1"/>
    <col min="13315" max="13315" width="6" style="173" customWidth="1"/>
    <col min="13316" max="13316" width="5.7109375" style="173" customWidth="1"/>
    <col min="13317" max="13317" width="9.85546875" style="173" customWidth="1"/>
    <col min="13318" max="13318" width="12.28515625" style="173" customWidth="1"/>
    <col min="13319" max="13319" width="20.85546875" style="173" customWidth="1"/>
    <col min="13320" max="13320" width="10.7109375" style="173" customWidth="1"/>
    <col min="13321" max="13321" width="16.140625" style="173" customWidth="1"/>
    <col min="13322" max="13567" width="9.140625" style="173"/>
    <col min="13568" max="13568" width="4.42578125" style="173" customWidth="1"/>
    <col min="13569" max="13569" width="50.42578125" style="173" customWidth="1"/>
    <col min="13570" max="13570" width="12.28515625" style="173" customWidth="1"/>
    <col min="13571" max="13571" width="6" style="173" customWidth="1"/>
    <col min="13572" max="13572" width="5.7109375" style="173" customWidth="1"/>
    <col min="13573" max="13573" width="9.85546875" style="173" customWidth="1"/>
    <col min="13574" max="13574" width="12.28515625" style="173" customWidth="1"/>
    <col min="13575" max="13575" width="20.85546875" style="173" customWidth="1"/>
    <col min="13576" max="13576" width="10.7109375" style="173" customWidth="1"/>
    <col min="13577" max="13577" width="16.140625" style="173" customWidth="1"/>
    <col min="13578" max="13823" width="9.140625" style="173"/>
    <col min="13824" max="13824" width="4.42578125" style="173" customWidth="1"/>
    <col min="13825" max="13825" width="50.42578125" style="173" customWidth="1"/>
    <col min="13826" max="13826" width="12.28515625" style="173" customWidth="1"/>
    <col min="13827" max="13827" width="6" style="173" customWidth="1"/>
    <col min="13828" max="13828" width="5.7109375" style="173" customWidth="1"/>
    <col min="13829" max="13829" width="9.85546875" style="173" customWidth="1"/>
    <col min="13830" max="13830" width="12.28515625" style="173" customWidth="1"/>
    <col min="13831" max="13831" width="20.85546875" style="173" customWidth="1"/>
    <col min="13832" max="13832" width="10.7109375" style="173" customWidth="1"/>
    <col min="13833" max="13833" width="16.140625" style="173" customWidth="1"/>
    <col min="13834" max="14079" width="9.140625" style="173"/>
    <col min="14080" max="14080" width="4.42578125" style="173" customWidth="1"/>
    <col min="14081" max="14081" width="50.42578125" style="173" customWidth="1"/>
    <col min="14082" max="14082" width="12.28515625" style="173" customWidth="1"/>
    <col min="14083" max="14083" width="6" style="173" customWidth="1"/>
    <col min="14084" max="14084" width="5.7109375" style="173" customWidth="1"/>
    <col min="14085" max="14085" width="9.85546875" style="173" customWidth="1"/>
    <col min="14086" max="14086" width="12.28515625" style="173" customWidth="1"/>
    <col min="14087" max="14087" width="20.85546875" style="173" customWidth="1"/>
    <col min="14088" max="14088" width="10.7109375" style="173" customWidth="1"/>
    <col min="14089" max="14089" width="16.140625" style="173" customWidth="1"/>
    <col min="14090" max="14335" width="9.140625" style="173"/>
    <col min="14336" max="14336" width="4.42578125" style="173" customWidth="1"/>
    <col min="14337" max="14337" width="50.42578125" style="173" customWidth="1"/>
    <col min="14338" max="14338" width="12.28515625" style="173" customWidth="1"/>
    <col min="14339" max="14339" width="6" style="173" customWidth="1"/>
    <col min="14340" max="14340" width="5.7109375" style="173" customWidth="1"/>
    <col min="14341" max="14341" width="9.85546875" style="173" customWidth="1"/>
    <col min="14342" max="14342" width="12.28515625" style="173" customWidth="1"/>
    <col min="14343" max="14343" width="20.85546875" style="173" customWidth="1"/>
    <col min="14344" max="14344" width="10.7109375" style="173" customWidth="1"/>
    <col min="14345" max="14345" width="16.140625" style="173" customWidth="1"/>
    <col min="14346" max="14591" width="9.140625" style="173"/>
    <col min="14592" max="14592" width="4.42578125" style="173" customWidth="1"/>
    <col min="14593" max="14593" width="50.42578125" style="173" customWidth="1"/>
    <col min="14594" max="14594" width="12.28515625" style="173" customWidth="1"/>
    <col min="14595" max="14595" width="6" style="173" customWidth="1"/>
    <col min="14596" max="14596" width="5.7109375" style="173" customWidth="1"/>
    <col min="14597" max="14597" width="9.85546875" style="173" customWidth="1"/>
    <col min="14598" max="14598" width="12.28515625" style="173" customWidth="1"/>
    <col min="14599" max="14599" width="20.85546875" style="173" customWidth="1"/>
    <col min="14600" max="14600" width="10.7109375" style="173" customWidth="1"/>
    <col min="14601" max="14601" width="16.140625" style="173" customWidth="1"/>
    <col min="14602" max="14847" width="9.140625" style="173"/>
    <col min="14848" max="14848" width="4.42578125" style="173" customWidth="1"/>
    <col min="14849" max="14849" width="50.42578125" style="173" customWidth="1"/>
    <col min="14850" max="14850" width="12.28515625" style="173" customWidth="1"/>
    <col min="14851" max="14851" width="6" style="173" customWidth="1"/>
    <col min="14852" max="14852" width="5.7109375" style="173" customWidth="1"/>
    <col min="14853" max="14853" width="9.85546875" style="173" customWidth="1"/>
    <col min="14854" max="14854" width="12.28515625" style="173" customWidth="1"/>
    <col min="14855" max="14855" width="20.85546875" style="173" customWidth="1"/>
    <col min="14856" max="14856" width="10.7109375" style="173" customWidth="1"/>
    <col min="14857" max="14857" width="16.140625" style="173" customWidth="1"/>
    <col min="14858" max="15103" width="9.140625" style="173"/>
    <col min="15104" max="15104" width="4.42578125" style="173" customWidth="1"/>
    <col min="15105" max="15105" width="50.42578125" style="173" customWidth="1"/>
    <col min="15106" max="15106" width="12.28515625" style="173" customWidth="1"/>
    <col min="15107" max="15107" width="6" style="173" customWidth="1"/>
    <col min="15108" max="15108" width="5.7109375" style="173" customWidth="1"/>
    <col min="15109" max="15109" width="9.85546875" style="173" customWidth="1"/>
    <col min="15110" max="15110" width="12.28515625" style="173" customWidth="1"/>
    <col min="15111" max="15111" width="20.85546875" style="173" customWidth="1"/>
    <col min="15112" max="15112" width="10.7109375" style="173" customWidth="1"/>
    <col min="15113" max="15113" width="16.140625" style="173" customWidth="1"/>
    <col min="15114" max="15359" width="9.140625" style="173"/>
    <col min="15360" max="15360" width="4.42578125" style="173" customWidth="1"/>
    <col min="15361" max="15361" width="50.42578125" style="173" customWidth="1"/>
    <col min="15362" max="15362" width="12.28515625" style="173" customWidth="1"/>
    <col min="15363" max="15363" width="6" style="173" customWidth="1"/>
    <col min="15364" max="15364" width="5.7109375" style="173" customWidth="1"/>
    <col min="15365" max="15365" width="9.85546875" style="173" customWidth="1"/>
    <col min="15366" max="15366" width="12.28515625" style="173" customWidth="1"/>
    <col min="15367" max="15367" width="20.85546875" style="173" customWidth="1"/>
    <col min="15368" max="15368" width="10.7109375" style="173" customWidth="1"/>
    <col min="15369" max="15369" width="16.140625" style="173" customWidth="1"/>
    <col min="15370" max="15615" width="9.140625" style="173"/>
    <col min="15616" max="15616" width="4.42578125" style="173" customWidth="1"/>
    <col min="15617" max="15617" width="50.42578125" style="173" customWidth="1"/>
    <col min="15618" max="15618" width="12.28515625" style="173" customWidth="1"/>
    <col min="15619" max="15619" width="6" style="173" customWidth="1"/>
    <col min="15620" max="15620" width="5.7109375" style="173" customWidth="1"/>
    <col min="15621" max="15621" width="9.85546875" style="173" customWidth="1"/>
    <col min="15622" max="15622" width="12.28515625" style="173" customWidth="1"/>
    <col min="15623" max="15623" width="20.85546875" style="173" customWidth="1"/>
    <col min="15624" max="15624" width="10.7109375" style="173" customWidth="1"/>
    <col min="15625" max="15625" width="16.140625" style="173" customWidth="1"/>
    <col min="15626" max="15871" width="9.140625" style="173"/>
    <col min="15872" max="15872" width="4.42578125" style="173" customWidth="1"/>
    <col min="15873" max="15873" width="50.42578125" style="173" customWidth="1"/>
    <col min="15874" max="15874" width="12.28515625" style="173" customWidth="1"/>
    <col min="15875" max="15875" width="6" style="173" customWidth="1"/>
    <col min="15876" max="15876" width="5.7109375" style="173" customWidth="1"/>
    <col min="15877" max="15877" width="9.85546875" style="173" customWidth="1"/>
    <col min="15878" max="15878" width="12.28515625" style="173" customWidth="1"/>
    <col min="15879" max="15879" width="20.85546875" style="173" customWidth="1"/>
    <col min="15880" max="15880" width="10.7109375" style="173" customWidth="1"/>
    <col min="15881" max="15881" width="16.140625" style="173" customWidth="1"/>
    <col min="15882" max="16127" width="9.140625" style="173"/>
    <col min="16128" max="16128" width="4.42578125" style="173" customWidth="1"/>
    <col min="16129" max="16129" width="50.42578125" style="173" customWidth="1"/>
    <col min="16130" max="16130" width="12.28515625" style="173" customWidth="1"/>
    <col min="16131" max="16131" width="6" style="173" customWidth="1"/>
    <col min="16132" max="16132" width="5.7109375" style="173" customWidth="1"/>
    <col min="16133" max="16133" width="9.85546875" style="173" customWidth="1"/>
    <col min="16134" max="16134" width="12.28515625" style="173" customWidth="1"/>
    <col min="16135" max="16135" width="20.85546875" style="173" customWidth="1"/>
    <col min="16136" max="16136" width="10.7109375" style="173" customWidth="1"/>
    <col min="16137" max="16137" width="16.140625" style="173" customWidth="1"/>
    <col min="16138" max="16384" width="9.140625" style="173"/>
  </cols>
  <sheetData>
    <row r="1" spans="1:10" ht="19.5" customHeight="1">
      <c r="B1" s="1097" t="s">
        <v>179</v>
      </c>
      <c r="C1" s="1097"/>
      <c r="D1" s="1097"/>
      <c r="E1" s="172"/>
      <c r="F1" s="172"/>
      <c r="G1" s="172"/>
    </row>
    <row r="2" spans="1:10" ht="7.5" customHeight="1">
      <c r="B2" s="174"/>
      <c r="C2" s="175"/>
      <c r="D2" s="175"/>
      <c r="E2" s="175"/>
      <c r="F2" s="175"/>
      <c r="G2" s="174"/>
    </row>
    <row r="3" spans="1:10" ht="33.75" customHeight="1">
      <c r="B3" s="1098" t="s">
        <v>180</v>
      </c>
      <c r="C3" s="1098"/>
      <c r="D3" s="1098"/>
      <c r="E3" s="1098"/>
      <c r="F3" s="1098"/>
      <c r="G3" s="1098"/>
      <c r="J3" s="176"/>
    </row>
    <row r="4" spans="1:10" ht="8.25" customHeight="1">
      <c r="A4" s="177"/>
      <c r="B4" s="177"/>
      <c r="C4" s="177"/>
      <c r="D4" s="177"/>
      <c r="E4" s="177"/>
      <c r="F4" s="177"/>
      <c r="G4" s="177"/>
      <c r="J4" s="176"/>
    </row>
    <row r="5" spans="1:10" ht="17.25" customHeight="1">
      <c r="A5" s="178"/>
      <c r="B5" s="178"/>
      <c r="C5" s="178"/>
      <c r="D5" s="178"/>
      <c r="E5" s="178"/>
      <c r="F5" s="1099" t="s">
        <v>2025</v>
      </c>
      <c r="G5" s="1099"/>
    </row>
    <row r="6" spans="1:10" ht="31.5" customHeight="1">
      <c r="A6" s="1100" t="s">
        <v>181</v>
      </c>
      <c r="B6" s="1100" t="s">
        <v>182</v>
      </c>
      <c r="C6" s="1100" t="s">
        <v>183</v>
      </c>
      <c r="D6" s="1100" t="s">
        <v>184</v>
      </c>
      <c r="E6" s="1090" t="s">
        <v>185</v>
      </c>
      <c r="F6" s="1090"/>
      <c r="G6" s="1090"/>
    </row>
    <row r="7" spans="1:10" ht="15" customHeight="1">
      <c r="A7" s="1101"/>
      <c r="B7" s="1101"/>
      <c r="C7" s="1101"/>
      <c r="D7" s="1101"/>
      <c r="E7" s="468" t="s">
        <v>9</v>
      </c>
      <c r="F7" s="468" t="s">
        <v>10</v>
      </c>
      <c r="G7" s="468" t="s">
        <v>11</v>
      </c>
    </row>
    <row r="8" spans="1:10" ht="14.25">
      <c r="A8" s="179">
        <v>1</v>
      </c>
      <c r="B8" s="179">
        <v>2</v>
      </c>
      <c r="C8" s="180">
        <v>3</v>
      </c>
      <c r="D8" s="180">
        <v>4</v>
      </c>
      <c r="E8" s="180">
        <v>5</v>
      </c>
      <c r="F8" s="181">
        <v>6</v>
      </c>
      <c r="G8" s="180">
        <v>7</v>
      </c>
    </row>
    <row r="9" spans="1:10" ht="30.75" customHeight="1">
      <c r="A9" s="180">
        <v>1</v>
      </c>
      <c r="B9" s="237" t="s">
        <v>186</v>
      </c>
      <c r="C9" s="181">
        <v>7130601958</v>
      </c>
      <c r="D9" s="476" t="s">
        <v>17</v>
      </c>
      <c r="E9" s="476" t="s">
        <v>187</v>
      </c>
      <c r="F9" s="562">
        <f>VLOOKUP(C9,'SOR RATE 2026-27'!A:D,4,0)/1000</f>
        <v>53.077580000000005</v>
      </c>
      <c r="G9" s="118">
        <f>E9*F9</f>
        <v>511986.33668000007</v>
      </c>
      <c r="H9" s="255"/>
    </row>
    <row r="10" spans="1:10" ht="30.75" customHeight="1">
      <c r="A10" s="180">
        <v>2</v>
      </c>
      <c r="B10" s="221" t="s">
        <v>188</v>
      </c>
      <c r="C10" s="181">
        <v>7130810512</v>
      </c>
      <c r="D10" s="180" t="s">
        <v>52</v>
      </c>
      <c r="E10" s="180">
        <v>30</v>
      </c>
      <c r="F10" s="562">
        <f>VLOOKUP(C10,'SOR RATE 2026-27'!A:D,4,0)</f>
        <v>4332.59</v>
      </c>
      <c r="G10" s="118">
        <f t="shared" ref="G10:G13" si="0">E10*F10</f>
        <v>129977.70000000001</v>
      </c>
      <c r="H10" s="255"/>
    </row>
    <row r="11" spans="1:10" ht="31.5" customHeight="1">
      <c r="A11" s="180">
        <v>3</v>
      </c>
      <c r="B11" s="224" t="s">
        <v>189</v>
      </c>
      <c r="C11" s="181">
        <v>7130820312</v>
      </c>
      <c r="D11" s="180" t="s">
        <v>52</v>
      </c>
      <c r="E11" s="180">
        <v>60</v>
      </c>
      <c r="F11" s="562">
        <f>VLOOKUP(C11,'SOR RATE 2026-27'!A:D,4,0)</f>
        <v>2861.66</v>
      </c>
      <c r="G11" s="118">
        <f t="shared" si="0"/>
        <v>171699.59999999998</v>
      </c>
      <c r="H11" s="255"/>
    </row>
    <row r="12" spans="1:10" ht="17.25" customHeight="1">
      <c r="A12" s="180">
        <v>4</v>
      </c>
      <c r="B12" s="209" t="s">
        <v>190</v>
      </c>
      <c r="C12" s="210">
        <v>7130820013</v>
      </c>
      <c r="D12" s="180" t="s">
        <v>89</v>
      </c>
      <c r="E12" s="180">
        <v>60</v>
      </c>
      <c r="F12" s="562">
        <f>VLOOKUP(C12,'SOR RATE 2026-27'!A:D,4,0)</f>
        <v>187.29</v>
      </c>
      <c r="G12" s="118">
        <f t="shared" si="0"/>
        <v>11237.4</v>
      </c>
      <c r="H12" s="252"/>
      <c r="I12" s="183"/>
    </row>
    <row r="13" spans="1:10" ht="17.25" customHeight="1">
      <c r="A13" s="180">
        <v>5</v>
      </c>
      <c r="B13" s="643" t="s">
        <v>191</v>
      </c>
      <c r="C13" s="181">
        <v>7130870013</v>
      </c>
      <c r="D13" s="180" t="s">
        <v>89</v>
      </c>
      <c r="E13" s="180">
        <v>20</v>
      </c>
      <c r="F13" s="562">
        <f>VLOOKUP(C13,'SOR RATE 2026-27'!A:D,4,0)</f>
        <v>143.69</v>
      </c>
      <c r="G13" s="118">
        <f t="shared" si="0"/>
        <v>2873.8</v>
      </c>
      <c r="H13" s="255"/>
    </row>
    <row r="14" spans="1:10" ht="15" customHeight="1">
      <c r="A14" s="180">
        <v>6</v>
      </c>
      <c r="B14" s="221" t="s">
        <v>192</v>
      </c>
      <c r="C14" s="181">
        <v>7130830070</v>
      </c>
      <c r="D14" s="180" t="s">
        <v>193</v>
      </c>
      <c r="E14" s="180">
        <v>3150</v>
      </c>
      <c r="F14" s="562">
        <f>VLOOKUP(C14,'SOR RATE 2026-27'!A:D,4,0)/1000</f>
        <v>266.86551000000003</v>
      </c>
      <c r="G14" s="118">
        <f t="shared" ref="G14:G23" si="1">E14*F14</f>
        <v>840626.35650000011</v>
      </c>
      <c r="H14" s="255"/>
    </row>
    <row r="15" spans="1:10" ht="16.5" customHeight="1">
      <c r="A15" s="180">
        <v>7</v>
      </c>
      <c r="B15" s="643" t="s">
        <v>194</v>
      </c>
      <c r="C15" s="181">
        <v>7130830971</v>
      </c>
      <c r="D15" s="180" t="s">
        <v>89</v>
      </c>
      <c r="E15" s="180">
        <v>6</v>
      </c>
      <c r="F15" s="562">
        <f>VLOOKUP(C15,'SOR RATE 2026-27'!A:D,4,0)</f>
        <v>310.74</v>
      </c>
      <c r="G15" s="118">
        <f t="shared" si="1"/>
        <v>1864.44</v>
      </c>
      <c r="H15" s="255"/>
    </row>
    <row r="16" spans="1:10" ht="16.5" customHeight="1">
      <c r="A16" s="180">
        <v>8</v>
      </c>
      <c r="B16" s="221" t="s">
        <v>195</v>
      </c>
      <c r="C16" s="181">
        <v>7130860033</v>
      </c>
      <c r="D16" s="180" t="s">
        <v>196</v>
      </c>
      <c r="E16" s="180">
        <v>12</v>
      </c>
      <c r="F16" s="562">
        <f>VLOOKUP(C16,'SOR RATE 2026-27'!A:D,4,0)</f>
        <v>1080.47</v>
      </c>
      <c r="G16" s="118">
        <f t="shared" si="1"/>
        <v>12965.64</v>
      </c>
      <c r="H16" s="255"/>
    </row>
    <row r="17" spans="1:8" ht="16.5" customHeight="1">
      <c r="A17" s="180">
        <v>9</v>
      </c>
      <c r="B17" s="237" t="s">
        <v>197</v>
      </c>
      <c r="C17" s="210">
        <v>7130810692</v>
      </c>
      <c r="D17" s="476" t="s">
        <v>23</v>
      </c>
      <c r="E17" s="180">
        <v>100</v>
      </c>
      <c r="F17" s="562">
        <f>VLOOKUP(C17,'SOR RATE 2026-27'!A:D,4,0)</f>
        <v>362.75</v>
      </c>
      <c r="G17" s="118">
        <f t="shared" si="1"/>
        <v>36275</v>
      </c>
      <c r="H17" s="255"/>
    </row>
    <row r="18" spans="1:8" ht="16.5" customHeight="1">
      <c r="A18" s="180">
        <v>10</v>
      </c>
      <c r="B18" s="221" t="s">
        <v>198</v>
      </c>
      <c r="C18" s="181">
        <v>7130860076</v>
      </c>
      <c r="D18" s="180" t="s">
        <v>199</v>
      </c>
      <c r="E18" s="180">
        <v>170</v>
      </c>
      <c r="F18" s="562">
        <f>VLOOKUP(C18,'SOR RATE 2026-27'!A:D,4,0)/1000</f>
        <v>87.273820000000001</v>
      </c>
      <c r="G18" s="118">
        <f t="shared" si="1"/>
        <v>14836.5494</v>
      </c>
      <c r="H18" s="255"/>
    </row>
    <row r="19" spans="1:8" ht="47.25" customHeight="1">
      <c r="A19" s="179">
        <v>11</v>
      </c>
      <c r="B19" s="224" t="s">
        <v>200</v>
      </c>
      <c r="C19" s="181">
        <v>7130200202</v>
      </c>
      <c r="D19" s="180" t="s">
        <v>201</v>
      </c>
      <c r="E19" s="180">
        <f>(0.65*20)+(0.3*14)</f>
        <v>17.2</v>
      </c>
      <c r="F19" s="562">
        <f>VLOOKUP(C19,'SOR RATE 2026-27'!A:D,4,0)</f>
        <v>2970.0000000000005</v>
      </c>
      <c r="G19" s="118">
        <f t="shared" si="1"/>
        <v>51084.000000000007</v>
      </c>
      <c r="H19" s="875" t="s">
        <v>1861</v>
      </c>
    </row>
    <row r="20" spans="1:8" ht="15" customHeight="1">
      <c r="A20" s="208">
        <v>12</v>
      </c>
      <c r="B20" s="224" t="s">
        <v>37</v>
      </c>
      <c r="C20" s="181">
        <v>7130211158</v>
      </c>
      <c r="D20" s="180" t="s">
        <v>202</v>
      </c>
      <c r="E20" s="180">
        <v>26</v>
      </c>
      <c r="F20" s="562">
        <f>VLOOKUP(C20,'SOR RATE 2026-27'!A:D,4,0)</f>
        <v>183.37</v>
      </c>
      <c r="G20" s="118">
        <f t="shared" si="1"/>
        <v>4767.62</v>
      </c>
      <c r="H20" s="255"/>
    </row>
    <row r="21" spans="1:8" ht="15" customHeight="1">
      <c r="A21" s="208">
        <v>13</v>
      </c>
      <c r="B21" s="224" t="s">
        <v>39</v>
      </c>
      <c r="C21" s="181">
        <v>7130210809</v>
      </c>
      <c r="D21" s="180" t="s">
        <v>202</v>
      </c>
      <c r="E21" s="180">
        <v>26</v>
      </c>
      <c r="F21" s="562">
        <f>VLOOKUP(C21,'SOR RATE 2026-27'!A:D,4,0)</f>
        <v>409.72</v>
      </c>
      <c r="G21" s="118">
        <f t="shared" si="1"/>
        <v>10652.720000000001</v>
      </c>
      <c r="H21" s="255"/>
    </row>
    <row r="22" spans="1:8" ht="15" customHeight="1">
      <c r="A22" s="208">
        <v>14</v>
      </c>
      <c r="B22" s="237" t="s">
        <v>40</v>
      </c>
      <c r="C22" s="210">
        <v>7130610206</v>
      </c>
      <c r="D22" s="180" t="s">
        <v>199</v>
      </c>
      <c r="E22" s="180">
        <v>40</v>
      </c>
      <c r="F22" s="562">
        <f>VLOOKUP(C22,'SOR RATE 2026-27'!A:D,4,0)/1000</f>
        <v>84.314549999999997</v>
      </c>
      <c r="G22" s="118">
        <f t="shared" si="1"/>
        <v>3372.5819999999999</v>
      </c>
      <c r="H22" s="252"/>
    </row>
    <row r="23" spans="1:8" ht="15" customHeight="1">
      <c r="A23" s="208">
        <v>15</v>
      </c>
      <c r="B23" s="224" t="s">
        <v>136</v>
      </c>
      <c r="C23" s="181">
        <v>7130880041</v>
      </c>
      <c r="D23" s="180" t="s">
        <v>89</v>
      </c>
      <c r="E23" s="180">
        <v>20</v>
      </c>
      <c r="F23" s="562">
        <f>VLOOKUP(C23,'SOR RATE 2026-27'!A:D,4,0)</f>
        <v>101.61</v>
      </c>
      <c r="G23" s="118">
        <f t="shared" si="1"/>
        <v>2032.2</v>
      </c>
      <c r="H23" s="255"/>
    </row>
    <row r="24" spans="1:8" ht="16.5" customHeight="1">
      <c r="A24" s="180">
        <v>16</v>
      </c>
      <c r="B24" s="221" t="s">
        <v>1745</v>
      </c>
      <c r="C24" s="181">
        <v>7130830006</v>
      </c>
      <c r="D24" s="180" t="s">
        <v>199</v>
      </c>
      <c r="E24" s="180">
        <v>8</v>
      </c>
      <c r="F24" s="562">
        <f>VLOOKUP(C24,'SOR RATE 2026-27'!A:D,4,0)</f>
        <v>221.56</v>
      </c>
      <c r="G24" s="118">
        <f t="shared" ref="G24" si="2">E24*F24</f>
        <v>1772.48</v>
      </c>
      <c r="H24" s="255"/>
    </row>
    <row r="25" spans="1:8" ht="15" customHeight="1">
      <c r="A25" s="1091">
        <v>17</v>
      </c>
      <c r="B25" s="224" t="s">
        <v>203</v>
      </c>
      <c r="C25" s="181"/>
      <c r="D25" s="180" t="s">
        <v>199</v>
      </c>
      <c r="E25" s="180">
        <f>SUM(E26:E32)</f>
        <v>123</v>
      </c>
      <c r="F25" s="562"/>
      <c r="G25" s="118"/>
      <c r="H25" s="255"/>
    </row>
    <row r="26" spans="1:8" ht="15" customHeight="1">
      <c r="A26" s="1092"/>
      <c r="B26" s="224" t="s">
        <v>103</v>
      </c>
      <c r="C26" s="181">
        <v>7130620609</v>
      </c>
      <c r="D26" s="180" t="s">
        <v>199</v>
      </c>
      <c r="E26" s="180">
        <v>2</v>
      </c>
      <c r="F26" s="562">
        <f>VLOOKUP(C26,'SOR RATE 2026-27'!A:D,4,0)</f>
        <v>86.95</v>
      </c>
      <c r="G26" s="118">
        <f>E26*F26</f>
        <v>173.9</v>
      </c>
      <c r="H26" s="255"/>
    </row>
    <row r="27" spans="1:8" ht="15" customHeight="1">
      <c r="A27" s="1092"/>
      <c r="B27" s="224" t="s">
        <v>204</v>
      </c>
      <c r="C27" s="181">
        <v>7130620614</v>
      </c>
      <c r="D27" s="180" t="s">
        <v>199</v>
      </c>
      <c r="E27" s="180">
        <v>30</v>
      </c>
      <c r="F27" s="562">
        <f>VLOOKUP(C27,'SOR RATE 2026-27'!A:D,4,0)</f>
        <v>85.5</v>
      </c>
      <c r="G27" s="118">
        <f>E27*F27</f>
        <v>2565</v>
      </c>
      <c r="H27" s="255"/>
    </row>
    <row r="28" spans="1:8" ht="15" customHeight="1">
      <c r="A28" s="1092"/>
      <c r="B28" s="224" t="s">
        <v>205</v>
      </c>
      <c r="C28" s="181">
        <v>7130620619</v>
      </c>
      <c r="D28" s="180" t="s">
        <v>199</v>
      </c>
      <c r="E28" s="180">
        <v>20</v>
      </c>
      <c r="F28" s="562">
        <f>VLOOKUP(C28,'SOR RATE 2026-27'!A:D,4,0)</f>
        <v>85.5</v>
      </c>
      <c r="G28" s="118">
        <f>E28*F28</f>
        <v>1710</v>
      </c>
      <c r="H28" s="255"/>
    </row>
    <row r="29" spans="1:8" ht="15" customHeight="1">
      <c r="A29" s="1092"/>
      <c r="B29" s="224" t="s">
        <v>206</v>
      </c>
      <c r="C29" s="181">
        <v>7130620625</v>
      </c>
      <c r="D29" s="180" t="s">
        <v>199</v>
      </c>
      <c r="E29" s="180"/>
      <c r="F29" s="562"/>
      <c r="G29" s="118"/>
      <c r="H29" s="255"/>
    </row>
    <row r="30" spans="1:8" ht="15" customHeight="1">
      <c r="A30" s="1092"/>
      <c r="B30" s="224" t="s">
        <v>207</v>
      </c>
      <c r="C30" s="181">
        <v>7130620627</v>
      </c>
      <c r="D30" s="180" t="s">
        <v>199</v>
      </c>
      <c r="E30" s="180">
        <v>1</v>
      </c>
      <c r="F30" s="562">
        <f>VLOOKUP(C30,'SOR RATE 2026-27'!A:D,4,0)</f>
        <v>84.05</v>
      </c>
      <c r="G30" s="118">
        <f>E30*F30</f>
        <v>84.05</v>
      </c>
      <c r="H30" s="255"/>
    </row>
    <row r="31" spans="1:8" ht="15" customHeight="1">
      <c r="A31" s="1092"/>
      <c r="B31" s="224" t="s">
        <v>208</v>
      </c>
      <c r="C31" s="181">
        <v>7130620631</v>
      </c>
      <c r="D31" s="180" t="s">
        <v>199</v>
      </c>
      <c r="E31" s="180"/>
      <c r="F31" s="562"/>
      <c r="G31" s="118"/>
      <c r="H31" s="255"/>
    </row>
    <row r="32" spans="1:8" ht="15" customHeight="1">
      <c r="A32" s="1093"/>
      <c r="B32" s="224" t="s">
        <v>209</v>
      </c>
      <c r="C32" s="181">
        <v>7130620637</v>
      </c>
      <c r="D32" s="180" t="s">
        <v>199</v>
      </c>
      <c r="E32" s="180">
        <v>70</v>
      </c>
      <c r="F32" s="562">
        <f>VLOOKUP(C32,'SOR RATE 2026-27'!A:D,4,0)</f>
        <v>84.05</v>
      </c>
      <c r="G32" s="118">
        <f>E32*F32</f>
        <v>5883.5</v>
      </c>
      <c r="H32" s="255"/>
    </row>
    <row r="33" spans="1:11" ht="15" customHeight="1">
      <c r="A33" s="180">
        <v>18</v>
      </c>
      <c r="B33" s="221" t="s">
        <v>210</v>
      </c>
      <c r="C33" s="181">
        <v>7130600032</v>
      </c>
      <c r="D33" s="180" t="s">
        <v>199</v>
      </c>
      <c r="E33" s="180">
        <v>435</v>
      </c>
      <c r="F33" s="562">
        <f>VLOOKUP(C33,'SOR RATE 2026-27'!A:D,4,0)/1000</f>
        <v>45.52046</v>
      </c>
      <c r="G33" s="118">
        <f>E33*F33</f>
        <v>19801.400099999999</v>
      </c>
      <c r="H33" s="255"/>
    </row>
    <row r="34" spans="1:11" ht="15" customHeight="1">
      <c r="A34" s="208">
        <v>19</v>
      </c>
      <c r="B34" s="224" t="s">
        <v>211</v>
      </c>
      <c r="C34" s="181">
        <v>7130810624</v>
      </c>
      <c r="D34" s="180" t="s">
        <v>89</v>
      </c>
      <c r="E34" s="180">
        <v>120</v>
      </c>
      <c r="F34" s="562">
        <f>VLOOKUP(C34,'SOR RATE 2026-27'!A:D,4,0)</f>
        <v>101.05</v>
      </c>
      <c r="G34" s="118">
        <f>E34*F34</f>
        <v>12126</v>
      </c>
      <c r="H34" s="255"/>
    </row>
    <row r="35" spans="1:11" ht="25.5" customHeight="1">
      <c r="A35" s="1094">
        <v>20</v>
      </c>
      <c r="B35" s="224" t="s">
        <v>212</v>
      </c>
      <c r="C35" s="644"/>
      <c r="D35" s="645"/>
      <c r="E35" s="645"/>
      <c r="F35" s="562"/>
      <c r="G35" s="646"/>
      <c r="H35" s="754" t="s">
        <v>1847</v>
      </c>
    </row>
    <row r="36" spans="1:11" ht="15" customHeight="1">
      <c r="A36" s="1095"/>
      <c r="B36" s="224" t="s">
        <v>213</v>
      </c>
      <c r="C36" s="181">
        <v>7130870045</v>
      </c>
      <c r="D36" s="180" t="s">
        <v>199</v>
      </c>
      <c r="E36" s="180">
        <v>40</v>
      </c>
      <c r="F36" s="562">
        <f>VLOOKUP(C36,'SOR RATE 2026-27'!A:D,4,0)/1000</f>
        <v>69.823350000000005</v>
      </c>
      <c r="G36" s="118">
        <f t="shared" ref="G36:G44" si="3">E36*F36</f>
        <v>2792.9340000000002</v>
      </c>
      <c r="H36" s="255"/>
    </row>
    <row r="37" spans="1:11" ht="15" customHeight="1">
      <c r="A37" s="1095"/>
      <c r="B37" s="224" t="s">
        <v>214</v>
      </c>
      <c r="C37" s="181">
        <v>7130870043</v>
      </c>
      <c r="D37" s="180" t="s">
        <v>199</v>
      </c>
      <c r="E37" s="180">
        <v>20</v>
      </c>
      <c r="F37" s="562">
        <f>VLOOKUP(C37,'SOR RATE 2026-27'!A:D,4,0)/1000</f>
        <v>69.823350000000005</v>
      </c>
      <c r="G37" s="118">
        <f t="shared" si="3"/>
        <v>1396.4670000000001</v>
      </c>
      <c r="H37" s="255"/>
    </row>
    <row r="38" spans="1:11" ht="15" customHeight="1">
      <c r="A38" s="1095"/>
      <c r="B38" s="224" t="s">
        <v>215</v>
      </c>
      <c r="C38" s="181">
        <v>7130897759</v>
      </c>
      <c r="D38" s="180" t="s">
        <v>52</v>
      </c>
      <c r="E38" s="180">
        <v>2</v>
      </c>
      <c r="F38" s="562">
        <f>VLOOKUP(C38,'SOR RATE 2026-27'!A:D,4,0)</f>
        <v>3645.31</v>
      </c>
      <c r="G38" s="118">
        <f t="shared" si="3"/>
        <v>7290.62</v>
      </c>
      <c r="H38" s="255"/>
    </row>
    <row r="39" spans="1:11" ht="15" customHeight="1">
      <c r="A39" s="1095"/>
      <c r="B39" s="224" t="s">
        <v>216</v>
      </c>
      <c r="C39" s="181">
        <v>7130620637</v>
      </c>
      <c r="D39" s="180" t="s">
        <v>199</v>
      </c>
      <c r="E39" s="180">
        <v>5</v>
      </c>
      <c r="F39" s="562">
        <f>VLOOKUP(C39,'SOR RATE 2026-27'!A:D,4,0)</f>
        <v>84.05</v>
      </c>
      <c r="G39" s="118">
        <f t="shared" si="3"/>
        <v>420.25</v>
      </c>
      <c r="H39" s="255"/>
    </row>
    <row r="40" spans="1:11" ht="15" customHeight="1">
      <c r="A40" s="1095"/>
      <c r="B40" s="224" t="s">
        <v>159</v>
      </c>
      <c r="C40" s="647">
        <v>7130620013</v>
      </c>
      <c r="D40" s="180" t="s">
        <v>14</v>
      </c>
      <c r="E40" s="180">
        <v>4</v>
      </c>
      <c r="F40" s="562">
        <f>VLOOKUP(C40,'SOR RATE 2026-27'!A:D,4,0)</f>
        <v>155.56</v>
      </c>
      <c r="G40" s="118">
        <f t="shared" si="3"/>
        <v>622.24</v>
      </c>
      <c r="H40" s="255"/>
    </row>
    <row r="41" spans="1:11" ht="15" customHeight="1">
      <c r="A41" s="1095"/>
      <c r="B41" s="224" t="s">
        <v>160</v>
      </c>
      <c r="C41" s="180">
        <v>7130860033</v>
      </c>
      <c r="D41" s="180" t="s">
        <v>14</v>
      </c>
      <c r="E41" s="180">
        <v>2</v>
      </c>
      <c r="F41" s="562">
        <f>VLOOKUP(C41,'SOR RATE 2026-27'!A:D,4,0)</f>
        <v>1080.47</v>
      </c>
      <c r="G41" s="118">
        <f t="shared" si="3"/>
        <v>2160.94</v>
      </c>
      <c r="H41" s="255"/>
    </row>
    <row r="42" spans="1:11" ht="15" customHeight="1">
      <c r="A42" s="1095"/>
      <c r="B42" s="224" t="s">
        <v>217</v>
      </c>
      <c r="C42" s="181">
        <v>7130860076</v>
      </c>
      <c r="D42" s="180" t="s">
        <v>199</v>
      </c>
      <c r="E42" s="180">
        <v>17</v>
      </c>
      <c r="F42" s="562">
        <f>VLOOKUP(C42,'SOR RATE 2026-27'!A:D,4,0)/1000</f>
        <v>87.273820000000001</v>
      </c>
      <c r="G42" s="118">
        <f t="shared" si="3"/>
        <v>1483.6549399999999</v>
      </c>
      <c r="H42" s="255"/>
    </row>
    <row r="43" spans="1:11" ht="15" customHeight="1">
      <c r="A43" s="1095"/>
      <c r="B43" s="224" t="s">
        <v>218</v>
      </c>
      <c r="C43" s="210">
        <v>7130810692</v>
      </c>
      <c r="D43" s="476" t="s">
        <v>23</v>
      </c>
      <c r="E43" s="180">
        <v>2</v>
      </c>
      <c r="F43" s="562">
        <f>VLOOKUP(C43,'SOR RATE 2026-27'!A:D,4,0)</f>
        <v>362.75</v>
      </c>
      <c r="G43" s="118">
        <f t="shared" si="3"/>
        <v>725.5</v>
      </c>
      <c r="H43" s="255"/>
    </row>
    <row r="44" spans="1:11" ht="15" customHeight="1">
      <c r="A44" s="1096"/>
      <c r="B44" s="224" t="s">
        <v>219</v>
      </c>
      <c r="C44" s="181">
        <v>7130620619</v>
      </c>
      <c r="D44" s="180" t="s">
        <v>199</v>
      </c>
      <c r="E44" s="180">
        <v>1</v>
      </c>
      <c r="F44" s="562">
        <f>VLOOKUP(C44,'SOR RATE 2026-27'!A:D,4,0)</f>
        <v>85.5</v>
      </c>
      <c r="G44" s="118">
        <f t="shared" si="3"/>
        <v>85.5</v>
      </c>
      <c r="H44" s="255"/>
    </row>
    <row r="45" spans="1:11" ht="15" customHeight="1">
      <c r="A45" s="471">
        <v>21</v>
      </c>
      <c r="B45" s="230" t="s">
        <v>60</v>
      </c>
      <c r="C45" s="181"/>
      <c r="D45" s="180"/>
      <c r="E45" s="180"/>
      <c r="F45" s="118"/>
      <c r="G45" s="578">
        <f>SUM(G9:G44)</f>
        <v>1867346.38062</v>
      </c>
      <c r="H45" s="255"/>
      <c r="J45" s="184"/>
    </row>
    <row r="46" spans="1:11" ht="15" customHeight="1">
      <c r="A46" s="467">
        <v>22</v>
      </c>
      <c r="B46" s="230" t="s">
        <v>61</v>
      </c>
      <c r="C46" s="181"/>
      <c r="D46" s="180"/>
      <c r="E46" s="180"/>
      <c r="F46" s="118"/>
      <c r="G46" s="578">
        <f>G45/1.18</f>
        <v>1582496.9327288135</v>
      </c>
      <c r="H46" s="255"/>
    </row>
    <row r="47" spans="1:11" ht="15" customHeight="1">
      <c r="A47" s="179">
        <v>23</v>
      </c>
      <c r="B47" s="237" t="s">
        <v>1753</v>
      </c>
      <c r="C47" s="648"/>
      <c r="D47" s="648"/>
      <c r="E47" s="648"/>
      <c r="F47" s="585">
        <v>7.4999999999999997E-2</v>
      </c>
      <c r="G47" s="118">
        <f>G46*F47</f>
        <v>118687.26995466101</v>
      </c>
      <c r="H47" s="255"/>
    </row>
    <row r="48" spans="1:11" ht="16.5" customHeight="1">
      <c r="A48" s="180">
        <v>24</v>
      </c>
      <c r="B48" s="209" t="s">
        <v>64</v>
      </c>
      <c r="C48" s="181"/>
      <c r="D48" s="180" t="s">
        <v>65</v>
      </c>
      <c r="E48" s="180">
        <v>17.2</v>
      </c>
      <c r="F48" s="118">
        <f>740.31*1</f>
        <v>740.31</v>
      </c>
      <c r="G48" s="118">
        <f>E48*F48</f>
        <v>12733.331999999999</v>
      </c>
      <c r="H48" s="255"/>
      <c r="I48" s="28"/>
      <c r="J48" s="29"/>
      <c r="K48" s="30"/>
    </row>
    <row r="49" spans="1:11" ht="15" customHeight="1">
      <c r="A49" s="180">
        <v>25</v>
      </c>
      <c r="B49" s="643" t="s">
        <v>220</v>
      </c>
      <c r="C49" s="181"/>
      <c r="D49" s="180" t="s">
        <v>152</v>
      </c>
      <c r="E49" s="180">
        <v>1</v>
      </c>
      <c r="F49" s="118"/>
      <c r="G49" s="118">
        <v>163486.65</v>
      </c>
      <c r="H49" s="255"/>
      <c r="I49" s="176"/>
      <c r="J49" s="29"/>
      <c r="K49" s="185"/>
    </row>
    <row r="50" spans="1:11" ht="16.5" customHeight="1">
      <c r="A50" s="180">
        <v>26</v>
      </c>
      <c r="B50" s="457" t="s">
        <v>1749</v>
      </c>
      <c r="C50" s="181"/>
      <c r="D50" s="180"/>
      <c r="E50" s="180"/>
      <c r="F50" s="118"/>
      <c r="G50" s="241"/>
      <c r="H50" s="255"/>
      <c r="I50" s="186"/>
      <c r="J50" s="29"/>
      <c r="K50" s="33"/>
    </row>
    <row r="51" spans="1:11" s="3" customFormat="1" ht="19.5" customHeight="1">
      <c r="A51" s="282" t="s">
        <v>66</v>
      </c>
      <c r="B51" s="281" t="s">
        <v>1621</v>
      </c>
      <c r="C51" s="454"/>
      <c r="D51" s="455"/>
      <c r="E51" s="285"/>
      <c r="F51" s="285">
        <v>0.02</v>
      </c>
      <c r="G51" s="456">
        <f>G46*F51</f>
        <v>31649.938654576272</v>
      </c>
      <c r="H51" s="255"/>
    </row>
    <row r="52" spans="1:11" ht="41.25" customHeight="1">
      <c r="A52" s="286">
        <v>27</v>
      </c>
      <c r="B52" s="281" t="s">
        <v>1628</v>
      </c>
      <c r="C52" s="293"/>
      <c r="D52" s="286"/>
      <c r="E52" s="286"/>
      <c r="F52" s="288"/>
      <c r="G52" s="308">
        <f>(G46+G47+G48+G49+G51)*0.125</f>
        <v>238631.76541725631</v>
      </c>
      <c r="H52" s="255"/>
      <c r="I52" s="29"/>
    </row>
    <row r="53" spans="1:11" ht="30">
      <c r="A53" s="471">
        <v>28</v>
      </c>
      <c r="B53" s="250" t="s">
        <v>1781</v>
      </c>
      <c r="C53" s="181"/>
      <c r="D53" s="180"/>
      <c r="E53" s="180"/>
      <c r="F53" s="118"/>
      <c r="G53" s="578">
        <f>G46+G47+G48+G49+G51+G52</f>
        <v>2147685.8887553066</v>
      </c>
      <c r="H53" s="255"/>
    </row>
    <row r="54" spans="1:11" ht="15" customHeight="1">
      <c r="A54" s="180">
        <v>29</v>
      </c>
      <c r="B54" s="237" t="s">
        <v>1782</v>
      </c>
      <c r="C54" s="181"/>
      <c r="D54" s="180"/>
      <c r="E54" s="180"/>
      <c r="F54" s="118">
        <v>0.09</v>
      </c>
      <c r="G54" s="118">
        <f>G53*F54</f>
        <v>193291.7299879776</v>
      </c>
      <c r="H54" s="255"/>
    </row>
    <row r="55" spans="1:11" ht="15" customHeight="1">
      <c r="A55" s="180">
        <v>30</v>
      </c>
      <c r="B55" s="237" t="s">
        <v>1783</v>
      </c>
      <c r="C55" s="181"/>
      <c r="D55" s="180"/>
      <c r="E55" s="180"/>
      <c r="F55" s="118">
        <v>0.09</v>
      </c>
      <c r="G55" s="118">
        <f>G53*F55</f>
        <v>193291.7299879776</v>
      </c>
      <c r="H55" s="252"/>
    </row>
    <row r="56" spans="1:11" ht="27" customHeight="1">
      <c r="A56" s="180">
        <v>31</v>
      </c>
      <c r="B56" s="237" t="s">
        <v>1784</v>
      </c>
      <c r="C56" s="181"/>
      <c r="D56" s="221"/>
      <c r="E56" s="180"/>
      <c r="F56" s="118"/>
      <c r="G56" s="118">
        <f>G53+G54+G55</f>
        <v>2534269.3487312617</v>
      </c>
      <c r="H56" s="255"/>
    </row>
    <row r="57" spans="1:11" ht="32.25" customHeight="1">
      <c r="A57" s="471">
        <v>32</v>
      </c>
      <c r="B57" s="250" t="s">
        <v>73</v>
      </c>
      <c r="C57" s="649"/>
      <c r="D57" s="650"/>
      <c r="E57" s="471"/>
      <c r="F57" s="578"/>
      <c r="G57" s="578">
        <f>ROUND(G56,0)</f>
        <v>2534269</v>
      </c>
      <c r="H57" s="255"/>
    </row>
    <row r="58" spans="1:11" ht="15">
      <c r="A58" s="1042" t="s">
        <v>74</v>
      </c>
      <c r="B58" s="1042"/>
      <c r="C58" s="478"/>
      <c r="D58" s="479"/>
      <c r="E58" s="248"/>
      <c r="F58" s="248"/>
      <c r="G58" s="248"/>
      <c r="H58" s="248"/>
    </row>
    <row r="59" spans="1:11" ht="42" customHeight="1">
      <c r="A59" s="740">
        <v>1</v>
      </c>
      <c r="B59" s="1043" t="s">
        <v>1917</v>
      </c>
      <c r="C59" s="1043"/>
      <c r="D59" s="1043"/>
      <c r="E59" s="1043"/>
      <c r="F59" s="1043"/>
      <c r="G59" s="1043"/>
      <c r="H59" s="689"/>
    </row>
    <row r="60" spans="1:11" ht="14.25" customHeight="1">
      <c r="A60" s="479">
        <v>2</v>
      </c>
      <c r="B60" s="1036" t="s">
        <v>75</v>
      </c>
      <c r="C60" s="1036"/>
      <c r="D60" s="1036"/>
      <c r="E60" s="1036"/>
      <c r="F60" s="1036"/>
      <c r="G60" s="1036"/>
      <c r="H60" s="18"/>
    </row>
    <row r="61" spans="1:11" ht="14.25" customHeight="1">
      <c r="A61" s="479">
        <v>3</v>
      </c>
      <c r="B61" s="1036" t="s">
        <v>76</v>
      </c>
      <c r="C61" s="1036"/>
      <c r="D61" s="1036"/>
      <c r="E61" s="1036"/>
      <c r="F61" s="1036"/>
      <c r="G61" s="1036"/>
      <c r="H61" s="18"/>
    </row>
    <row r="62" spans="1:11">
      <c r="A62" s="744"/>
      <c r="B62" s="176"/>
      <c r="C62" s="744"/>
      <c r="D62" s="176"/>
      <c r="E62" s="176"/>
      <c r="F62" s="176"/>
      <c r="G62" s="176"/>
    </row>
  </sheetData>
  <mergeCells count="14">
    <mergeCell ref="B1:D1"/>
    <mergeCell ref="B3:G3"/>
    <mergeCell ref="F5:G5"/>
    <mergeCell ref="A6:A7"/>
    <mergeCell ref="B6:B7"/>
    <mergeCell ref="C6:C7"/>
    <mergeCell ref="D6:D7"/>
    <mergeCell ref="E6:G6"/>
    <mergeCell ref="A58:B58"/>
    <mergeCell ref="B59:G59"/>
    <mergeCell ref="B60:G60"/>
    <mergeCell ref="B61:G61"/>
    <mergeCell ref="A25:A32"/>
    <mergeCell ref="A35:A44"/>
  </mergeCells>
  <conditionalFormatting sqref="B45">
    <cfRule type="cellIs" dxfId="17" priority="2" stopIfTrue="1" operator="equal">
      <formula>"?"</formula>
    </cfRule>
  </conditionalFormatting>
  <conditionalFormatting sqref="B46">
    <cfRule type="cellIs" dxfId="16" priority="1" stopIfTrue="1" operator="equal">
      <formula>"?"</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5</vt:i4>
      </vt:variant>
    </vt:vector>
  </HeadingPairs>
  <TitlesOfParts>
    <vt:vector size="23" baseType="lpstr">
      <vt:lpstr>COMPARATIVE</vt:lpstr>
      <vt:lpstr>SOR RATE 2026-27</vt:lpstr>
      <vt:lpstr>A-1</vt:lpstr>
      <vt:lpstr>A-2 (A)</vt:lpstr>
      <vt:lpstr>A-2 (B)</vt:lpstr>
      <vt:lpstr>A-3</vt:lpstr>
      <vt:lpstr>A-3 (A)</vt:lpstr>
      <vt:lpstr>A-3 (B)</vt:lpstr>
      <vt:lpstr>A-4</vt:lpstr>
      <vt:lpstr>A-5</vt:lpstr>
      <vt:lpstr>A-6</vt:lpstr>
      <vt:lpstr>A-7</vt:lpstr>
      <vt:lpstr>A-8</vt:lpstr>
      <vt:lpstr>A-9</vt:lpstr>
      <vt:lpstr>A-10</vt:lpstr>
      <vt:lpstr>A-11</vt:lpstr>
      <vt:lpstr>A-12(A)</vt:lpstr>
      <vt:lpstr>A-12(B)</vt:lpstr>
      <vt:lpstr>'A-6'!Print_Area</vt:lpstr>
      <vt:lpstr>'A-1'!Print_Titles</vt:lpstr>
      <vt:lpstr>'A-10'!Print_Titles</vt:lpstr>
      <vt:lpstr>'A-6'!Print_Titles</vt:lpstr>
      <vt:lpstr>COMPARATIVE!Print_Titles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2026-04-20T10:57:30Z</dcterms:modified>
</cp:coreProperties>
</file>